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16270\Desktop\サウンディングに係る資料\別添資料\参考資料（麻溝公園競技場等の概要）\"/>
    </mc:Choice>
  </mc:AlternateContent>
  <xr:revisionPtr revIDLastSave="0" documentId="13_ncr:1_{6789285F-CCC6-40DB-AB28-46097CB9F3A3}" xr6:coauthVersionLast="47" xr6:coauthVersionMax="47" xr10:uidLastSave="{00000000-0000-0000-0000-000000000000}"/>
  <bookViews>
    <workbookView xWindow="-108" yWindow="-108" windowWidth="23256" windowHeight="12456" tabRatio="720" xr2:uid="{00000000-000D-0000-FFFF-FFFF00000000}"/>
  </bookViews>
  <sheets>
    <sheet name="収支の概要" sheetId="9" r:id="rId1"/>
  </sheets>
  <definedNames>
    <definedName name="_xlnm.Print_Area" localSheetId="0">収支の概要!$A$1:$K$82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7" i="9" l="1"/>
  <c r="H63" i="9"/>
  <c r="H78" i="9" s="1"/>
  <c r="H79" i="9" s="1"/>
  <c r="H58" i="9"/>
  <c r="H22" i="9"/>
  <c r="H17" i="9"/>
  <c r="H49" i="9" s="1"/>
  <c r="H13" i="9"/>
  <c r="G67" i="9"/>
  <c r="G63" i="9"/>
  <c r="G78" i="9" s="1"/>
  <c r="G58" i="9"/>
  <c r="G22" i="9"/>
  <c r="G17" i="9"/>
  <c r="G13" i="9"/>
  <c r="F71" i="9"/>
  <c r="F67" i="9" s="1"/>
  <c r="F66" i="9"/>
  <c r="F65" i="9"/>
  <c r="F19" i="9" s="1"/>
  <c r="F64" i="9"/>
  <c r="F18" i="9" s="1"/>
  <c r="F58" i="9"/>
  <c r="F42" i="9"/>
  <c r="F39" i="9"/>
  <c r="F22" i="9"/>
  <c r="F8" i="9"/>
  <c r="F13" i="9" s="1"/>
  <c r="H50" i="9" l="1"/>
  <c r="H81" i="9"/>
  <c r="F63" i="9"/>
  <c r="F78" i="9" s="1"/>
  <c r="F79" i="9" s="1"/>
  <c r="G49" i="9"/>
  <c r="G50" i="9" s="1"/>
  <c r="G79" i="9"/>
  <c r="F20" i="9"/>
  <c r="F17" i="9" s="1"/>
  <c r="F49" i="9" s="1"/>
  <c r="F50" i="9" s="1"/>
  <c r="F81" i="9" l="1"/>
  <c r="G81" i="9"/>
  <c r="I71" i="9" l="1"/>
  <c r="I45" i="9"/>
  <c r="I42" i="9"/>
  <c r="I13" i="9" l="1"/>
  <c r="I17" i="9"/>
  <c r="I58" i="9"/>
  <c r="I63" i="9"/>
  <c r="I67" i="9"/>
  <c r="I22" i="9"/>
  <c r="I78" i="9" l="1"/>
  <c r="I79" i="9" s="1"/>
  <c r="I49" i="9"/>
  <c r="I50" i="9" l="1"/>
  <c r="I81" i="9" l="1"/>
</calcChain>
</file>

<file path=xl/sharedStrings.xml><?xml version="1.0" encoding="utf-8"?>
<sst xmlns="http://schemas.openxmlformats.org/spreadsheetml/2006/main" count="106" uniqueCount="72">
  <si>
    <t>【B】</t>
    <phoneticPr fontId="4"/>
  </si>
  <si>
    <t>【C】</t>
    <phoneticPr fontId="3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</si>
  <si>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0"/>
  </si>
  <si>
    <t>収入</t>
    <rPh sb="0" eb="2">
      <t>シュウニュウ</t>
    </rPh>
    <phoneticPr fontId="10"/>
  </si>
  <si>
    <t>指定管理料</t>
    <rPh sb="0" eb="2">
      <t>シテイ</t>
    </rPh>
    <rPh sb="2" eb="4">
      <t>カンリ</t>
    </rPh>
    <rPh sb="4" eb="5">
      <t>リョウ</t>
    </rPh>
    <phoneticPr fontId="10"/>
  </si>
  <si>
    <t>利用料金・使用料収入</t>
    <rPh sb="0" eb="2">
      <t>リヨウ</t>
    </rPh>
    <rPh sb="2" eb="4">
      <t>リョウキン</t>
    </rPh>
    <rPh sb="5" eb="7">
      <t>シヨウ</t>
    </rPh>
    <rPh sb="7" eb="8">
      <t>リョウ</t>
    </rPh>
    <rPh sb="8" eb="10">
      <t>シュウニュウ</t>
    </rPh>
    <phoneticPr fontId="10"/>
  </si>
  <si>
    <t>　収入計　①</t>
    <rPh sb="1" eb="3">
      <t>シュウニュウ</t>
    </rPh>
    <rPh sb="3" eb="4">
      <t>ケイ</t>
    </rPh>
    <phoneticPr fontId="10"/>
  </si>
  <si>
    <t>支出</t>
    <rPh sb="0" eb="2">
      <t>シシュツ</t>
    </rPh>
    <phoneticPr fontId="10"/>
  </si>
  <si>
    <t>人件費</t>
    <rPh sb="0" eb="3">
      <t>ジンケンヒ</t>
    </rPh>
    <phoneticPr fontId="10"/>
  </si>
  <si>
    <t>科　目</t>
    <rPh sb="0" eb="1">
      <t>カ</t>
    </rPh>
    <rPh sb="2" eb="3">
      <t>メ</t>
    </rPh>
    <phoneticPr fontId="10"/>
  </si>
  <si>
    <t>給与・手当</t>
    <rPh sb="0" eb="2">
      <t>キュウヨ</t>
    </rPh>
    <rPh sb="3" eb="5">
      <t>テアテ</t>
    </rPh>
    <phoneticPr fontId="10"/>
  </si>
  <si>
    <t>法定福利費</t>
    <rPh sb="0" eb="2">
      <t>ホウテイ</t>
    </rPh>
    <rPh sb="2" eb="4">
      <t>フクリ</t>
    </rPh>
    <rPh sb="4" eb="5">
      <t>ヒ</t>
    </rPh>
    <phoneticPr fontId="10"/>
  </si>
  <si>
    <t>福利厚生費</t>
    <rPh sb="0" eb="2">
      <t>フクリ</t>
    </rPh>
    <rPh sb="2" eb="5">
      <t>コウセイヒ</t>
    </rPh>
    <phoneticPr fontId="10"/>
  </si>
  <si>
    <t>賃金</t>
    <rPh sb="0" eb="2">
      <t>チンギン</t>
    </rPh>
    <phoneticPr fontId="10"/>
  </si>
  <si>
    <t>施設管理経費</t>
    <rPh sb="0" eb="2">
      <t>シセツ</t>
    </rPh>
    <rPh sb="2" eb="4">
      <t>カンリ</t>
    </rPh>
    <rPh sb="4" eb="6">
      <t>ケイヒ</t>
    </rPh>
    <phoneticPr fontId="10"/>
  </si>
  <si>
    <t>旅費</t>
    <rPh sb="0" eb="2">
      <t>リョヒ</t>
    </rPh>
    <phoneticPr fontId="10"/>
  </si>
  <si>
    <t>需用費</t>
    <rPh sb="0" eb="3">
      <t>ジュヨウヒ</t>
    </rPh>
    <phoneticPr fontId="10"/>
  </si>
  <si>
    <t>消耗品費</t>
    <rPh sb="0" eb="2">
      <t>ショウモウ</t>
    </rPh>
    <rPh sb="2" eb="3">
      <t>ヒン</t>
    </rPh>
    <rPh sb="3" eb="4">
      <t>ヒ</t>
    </rPh>
    <phoneticPr fontId="10"/>
  </si>
  <si>
    <t>燃料費</t>
    <rPh sb="0" eb="3">
      <t>ネンリョウヒ</t>
    </rPh>
    <phoneticPr fontId="10"/>
  </si>
  <si>
    <t>印刷製本費</t>
    <rPh sb="0" eb="2">
      <t>インサツ</t>
    </rPh>
    <rPh sb="2" eb="4">
      <t>セイホン</t>
    </rPh>
    <rPh sb="4" eb="5">
      <t>ヒ</t>
    </rPh>
    <phoneticPr fontId="10"/>
  </si>
  <si>
    <t>修繕費（精算）</t>
    <rPh sb="0" eb="3">
      <t>シュウゼンヒ</t>
    </rPh>
    <rPh sb="4" eb="6">
      <t>セイサン</t>
    </rPh>
    <phoneticPr fontId="10"/>
  </si>
  <si>
    <t>役務費</t>
    <rPh sb="0" eb="2">
      <t>エキム</t>
    </rPh>
    <rPh sb="2" eb="3">
      <t>ヒ</t>
    </rPh>
    <phoneticPr fontId="10"/>
  </si>
  <si>
    <t>通信運搬費</t>
    <rPh sb="0" eb="2">
      <t>ツウシン</t>
    </rPh>
    <rPh sb="2" eb="4">
      <t>ウンパン</t>
    </rPh>
    <rPh sb="4" eb="5">
      <t>ヒ</t>
    </rPh>
    <phoneticPr fontId="10"/>
  </si>
  <si>
    <t>手数料</t>
    <rPh sb="0" eb="3">
      <t>テスウリョウ</t>
    </rPh>
    <phoneticPr fontId="10"/>
  </si>
  <si>
    <t>保険料</t>
    <rPh sb="0" eb="2">
      <t>ホケン</t>
    </rPh>
    <rPh sb="2" eb="3">
      <t>リョウ</t>
    </rPh>
    <phoneticPr fontId="10"/>
  </si>
  <si>
    <t>委託料</t>
    <rPh sb="0" eb="3">
      <t>イタクリョウ</t>
    </rPh>
    <phoneticPr fontId="10"/>
  </si>
  <si>
    <t>その他</t>
    <rPh sb="2" eb="3">
      <t>ホカ</t>
    </rPh>
    <phoneticPr fontId="10"/>
  </si>
  <si>
    <t>使用料
･賃借料</t>
    <rPh sb="0" eb="2">
      <t>シヨウ</t>
    </rPh>
    <rPh sb="2" eb="3">
      <t>リョウ</t>
    </rPh>
    <rPh sb="5" eb="8">
      <t>チンシャクリョウ</t>
    </rPh>
    <phoneticPr fontId="10"/>
  </si>
  <si>
    <t>本社管理経費</t>
    <rPh sb="0" eb="2">
      <t>ホンシャ</t>
    </rPh>
    <rPh sb="2" eb="4">
      <t>カンリ</t>
    </rPh>
    <rPh sb="4" eb="6">
      <t>ケイヒ</t>
    </rPh>
    <phoneticPr fontId="10"/>
  </si>
  <si>
    <t>　支出計　②</t>
    <rPh sb="1" eb="3">
      <t>シシュツ</t>
    </rPh>
    <rPh sb="3" eb="4">
      <t>ケイ</t>
    </rPh>
    <phoneticPr fontId="10"/>
  </si>
  <si>
    <t>　収支計　③　（①-②）</t>
    <rPh sb="1" eb="3">
      <t>シュウシ</t>
    </rPh>
    <rPh sb="3" eb="4">
      <t>ケイ</t>
    </rPh>
    <phoneticPr fontId="10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</si>
  <si>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0"/>
  </si>
  <si>
    <t>　自動販売機収入</t>
    <rPh sb="1" eb="3">
      <t>ジドウ</t>
    </rPh>
    <rPh sb="3" eb="6">
      <t>ハンバイキ</t>
    </rPh>
    <rPh sb="6" eb="8">
      <t>シュウニュウ</t>
    </rPh>
    <phoneticPr fontId="10"/>
  </si>
  <si>
    <t>　収入計　④</t>
    <rPh sb="1" eb="3">
      <t>シュウニュウ</t>
    </rPh>
    <rPh sb="3" eb="4">
      <t>ケイ</t>
    </rPh>
    <phoneticPr fontId="10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</si>
  <si>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0"/>
  </si>
  <si>
    <t>事業関連経費</t>
    <rPh sb="0" eb="2">
      <t>ジギョウ</t>
    </rPh>
    <rPh sb="2" eb="4">
      <t>カンレン</t>
    </rPh>
    <rPh sb="4" eb="6">
      <t>ケイヒ</t>
    </rPh>
    <phoneticPr fontId="10"/>
  </si>
  <si>
    <t>委託費</t>
    <rPh sb="0" eb="2">
      <t>イタク</t>
    </rPh>
    <rPh sb="2" eb="3">
      <t>ヒ</t>
    </rPh>
    <phoneticPr fontId="10"/>
  </si>
  <si>
    <t>　</t>
    <phoneticPr fontId="10"/>
  </si>
  <si>
    <t>本社管理経費</t>
    <phoneticPr fontId="10"/>
  </si>
  <si>
    <t>　支出計　⑤</t>
    <rPh sb="1" eb="3">
      <t>シシュツ</t>
    </rPh>
    <rPh sb="3" eb="4">
      <t>ケイ</t>
    </rPh>
    <phoneticPr fontId="10"/>
  </si>
  <si>
    <t>　収支計　⑥　（④-⑤）</t>
    <rPh sb="1" eb="3">
      <t>シュウシ</t>
    </rPh>
    <rPh sb="3" eb="4">
      <t>ケイ</t>
    </rPh>
    <phoneticPr fontId="10"/>
  </si>
  <si>
    <r>
      <t>　収支合計</t>
    </r>
    <r>
      <rPr>
        <b/>
        <sz val="10"/>
        <rFont val="ＭＳ Ｐ明朝"/>
        <family val="1"/>
      </rPr>
      <t>　（③＋⑥）</t>
    </r>
    <rPh sb="1" eb="3">
      <t>シュウシ</t>
    </rPh>
    <rPh sb="3" eb="5">
      <t>ゴウケイ</t>
    </rPh>
    <phoneticPr fontId="10"/>
  </si>
  <si>
    <t>その他</t>
    <rPh sb="2" eb="3">
      <t>タ</t>
    </rPh>
    <phoneticPr fontId="3"/>
  </si>
  <si>
    <t>消耗什器備品費</t>
    <rPh sb="0" eb="2">
      <t>ショウモウ</t>
    </rPh>
    <rPh sb="2" eb="4">
      <t>ジュウキ</t>
    </rPh>
    <rPh sb="4" eb="7">
      <t>ビヒンヒ</t>
    </rPh>
    <phoneticPr fontId="3"/>
  </si>
  <si>
    <t>カラープリンタ保守</t>
    <rPh sb="7" eb="9">
      <t>ホシュ</t>
    </rPh>
    <phoneticPr fontId="10"/>
  </si>
  <si>
    <t>経理ソフト保守</t>
    <rPh sb="0" eb="2">
      <t>ケイリ</t>
    </rPh>
    <rPh sb="5" eb="7">
      <t>ホシュ</t>
    </rPh>
    <phoneticPr fontId="10"/>
  </si>
  <si>
    <t>産業廃棄物処分</t>
    <rPh sb="0" eb="2">
      <t>サンギョウ</t>
    </rPh>
    <rPh sb="2" eb="5">
      <t>ハイキブツ</t>
    </rPh>
    <rPh sb="5" eb="7">
      <t>ショブン</t>
    </rPh>
    <phoneticPr fontId="10"/>
  </si>
  <si>
    <t>芝生・グラウンド管理費</t>
    <rPh sb="0" eb="2">
      <t>シバフ</t>
    </rPh>
    <rPh sb="8" eb="11">
      <t>カンリヒ</t>
    </rPh>
    <phoneticPr fontId="10"/>
  </si>
  <si>
    <t>施設管理費</t>
    <rPh sb="0" eb="2">
      <t>シセツ</t>
    </rPh>
    <rPh sb="2" eb="5">
      <t>カンリヒ</t>
    </rPh>
    <phoneticPr fontId="10"/>
  </si>
  <si>
    <t>公課費</t>
    <rPh sb="0" eb="3">
      <t>コウカヒ</t>
    </rPh>
    <phoneticPr fontId="10"/>
  </si>
  <si>
    <t>券売機</t>
    <rPh sb="0" eb="3">
      <t>ケンバイキ</t>
    </rPh>
    <phoneticPr fontId="10"/>
  </si>
  <si>
    <t>公用車</t>
    <rPh sb="0" eb="3">
      <t>コウヨウシャ</t>
    </rPh>
    <phoneticPr fontId="10"/>
  </si>
  <si>
    <t>プリンター</t>
    <phoneticPr fontId="10"/>
  </si>
  <si>
    <t>その他</t>
    <rPh sb="2" eb="3">
      <t>タ</t>
    </rPh>
    <phoneticPr fontId="10"/>
  </si>
  <si>
    <t>　自主事業収入</t>
    <rPh sb="1" eb="3">
      <t>ジシュ</t>
    </rPh>
    <rPh sb="3" eb="5">
      <t>ジギョウ</t>
    </rPh>
    <rPh sb="5" eb="7">
      <t>シュウニュウ</t>
    </rPh>
    <phoneticPr fontId="3"/>
  </si>
  <si>
    <t>　その他</t>
    <rPh sb="3" eb="4">
      <t>タ</t>
    </rPh>
    <phoneticPr fontId="10"/>
  </si>
  <si>
    <t>保険料</t>
    <rPh sb="0" eb="3">
      <t>ホケンリョウ</t>
    </rPh>
    <phoneticPr fontId="10"/>
  </si>
  <si>
    <t>通信運搬費</t>
    <rPh sb="0" eb="2">
      <t>ツウシン</t>
    </rPh>
    <rPh sb="2" eb="5">
      <t>ウンパンヒ</t>
    </rPh>
    <phoneticPr fontId="3"/>
  </si>
  <si>
    <t>需用費</t>
    <rPh sb="0" eb="3">
      <t>ジュヨウヒ</t>
    </rPh>
    <phoneticPr fontId="3"/>
  </si>
  <si>
    <t>コロナ対策事業補助金</t>
    <phoneticPr fontId="10"/>
  </si>
  <si>
    <t>雇用調整助成金</t>
    <phoneticPr fontId="3"/>
  </si>
  <si>
    <t>R4決算額</t>
    <rPh sb="2" eb="4">
      <t>ケッサン</t>
    </rPh>
    <rPh sb="4" eb="5">
      <t>ガク</t>
    </rPh>
    <phoneticPr fontId="3"/>
  </si>
  <si>
    <t>光熱水費</t>
    <rPh sb="0" eb="2">
      <t>コウネツ</t>
    </rPh>
    <rPh sb="2" eb="3">
      <t>スイ</t>
    </rPh>
    <rPh sb="3" eb="4">
      <t>ヒ</t>
    </rPh>
    <phoneticPr fontId="10"/>
  </si>
  <si>
    <t>陸上競技機器等保守点検</t>
    <rPh sb="0" eb="2">
      <t>リクジョウ</t>
    </rPh>
    <rPh sb="2" eb="4">
      <t>キョウギ</t>
    </rPh>
    <rPh sb="4" eb="6">
      <t>キキ</t>
    </rPh>
    <rPh sb="6" eb="7">
      <t>トウ</t>
    </rPh>
    <rPh sb="7" eb="9">
      <t>ホシュ</t>
    </rPh>
    <rPh sb="9" eb="11">
      <t>テンケン</t>
    </rPh>
    <phoneticPr fontId="19"/>
  </si>
  <si>
    <t>清掃業務（日常）</t>
    <rPh sb="0" eb="2">
      <t>セイソウ</t>
    </rPh>
    <rPh sb="2" eb="4">
      <t>ギョウム</t>
    </rPh>
    <rPh sb="5" eb="7">
      <t>ニチジョウ</t>
    </rPh>
    <phoneticPr fontId="10"/>
  </si>
  <si>
    <t>指定管理者制度導入施設協力金・支援金</t>
    <rPh sb="0" eb="2">
      <t>シテイ</t>
    </rPh>
    <rPh sb="2" eb="5">
      <t>カンリシャ</t>
    </rPh>
    <rPh sb="5" eb="7">
      <t>セイド</t>
    </rPh>
    <rPh sb="7" eb="9">
      <t>ドウニュウ</t>
    </rPh>
    <rPh sb="9" eb="11">
      <t>シセツ</t>
    </rPh>
    <rPh sb="11" eb="14">
      <t>キョウリョクキン</t>
    </rPh>
    <rPh sb="15" eb="18">
      <t>シエンキン</t>
    </rPh>
    <phoneticPr fontId="10"/>
  </si>
  <si>
    <t>R5決算額</t>
    <rPh sb="2" eb="4">
      <t>ケッサン</t>
    </rPh>
    <rPh sb="4" eb="5">
      <t>ガク</t>
    </rPh>
    <phoneticPr fontId="3"/>
  </si>
  <si>
    <t>雑費</t>
    <rPh sb="0" eb="2">
      <t>ザッピ</t>
    </rPh>
    <phoneticPr fontId="19"/>
  </si>
  <si>
    <t>R6決算額</t>
    <rPh sb="2" eb="4">
      <t>ケッサン</t>
    </rPh>
    <rPh sb="4" eb="5">
      <t>ガク</t>
    </rPh>
    <phoneticPr fontId="3"/>
  </si>
  <si>
    <t>次期繰越金</t>
    <rPh sb="0" eb="2">
      <t>ジキ</t>
    </rPh>
    <rPh sb="2" eb="5">
      <t>クリコシキン</t>
    </rPh>
    <phoneticPr fontId="19"/>
  </si>
  <si>
    <t>R3決算額</t>
    <rPh sb="2" eb="4">
      <t>ケッサン</t>
    </rPh>
    <rPh sb="4" eb="5">
      <t>ガク</t>
    </rPh>
    <phoneticPr fontId="3"/>
  </si>
  <si>
    <t>収支の概要</t>
    <rPh sb="0" eb="2">
      <t>シュウシ</t>
    </rPh>
    <rPh sb="3" eb="5">
      <t>ガイヨウ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</si>
</sst>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23" x14ac:knownFonts="1">
    <font>
      <sz val="11"/>
      <name val="ＭＳ 明朝"/>
      <family val="1"/>
    </font>
    <font>
      <sz val="11"/>
      <name val="ＭＳ 明朝"/>
      <family val="1"/>
    </font>
    <font>
      <sz val="11"/>
      <name val="ＭＳ Ｐ明朝"/>
      <family val="1"/>
    </font>
    <font>
      <sz val="6"/>
      <name val="ＭＳ 明朝"/>
      <family val="1"/>
    </font>
    <font>
      <sz val="6"/>
      <name val="ＭＳ Ｐ明朝"/>
      <family val="1"/>
    </font>
    <font>
      <b/>
      <sz val="16"/>
      <name val="ＭＳ Ｐゴシック"/>
      <family val="3"/>
    </font>
    <font>
      <sz val="11"/>
      <name val="ＭＳ Ｐゴシック"/>
      <family val="3"/>
    </font>
    <font>
      <b/>
      <sz val="11"/>
      <name val="ＭＳ Ｐゴシック"/>
      <family val="3"/>
    </font>
    <font>
      <sz val="9"/>
      <name val="ＭＳ Ｐゴシック"/>
      <family val="3"/>
    </font>
    <font>
      <sz val="14"/>
      <name val="ＭＳ Ｐ明朝"/>
      <family val="1"/>
    </font>
    <font>
      <sz val="6"/>
      <name val="ＭＳ Ｐゴシック"/>
      <family val="3"/>
    </font>
    <font>
      <sz val="11"/>
      <name val="HGPｺﾞｼｯｸM"/>
      <family val="3"/>
    </font>
    <font>
      <sz val="12"/>
      <name val="HGPｺﾞｼｯｸM"/>
      <family val="3"/>
    </font>
    <font>
      <sz val="9"/>
      <name val="ＭＳ Ｐ明朝"/>
      <family val="1"/>
    </font>
    <font>
      <b/>
      <sz val="11"/>
      <name val="ＭＳ Ｐ明朝"/>
      <family val="1"/>
    </font>
    <font>
      <b/>
      <sz val="10"/>
      <name val="ＭＳ Ｐ明朝"/>
      <family val="1"/>
    </font>
    <font>
      <b/>
      <sz val="12"/>
      <name val="HGPｺﾞｼｯｸM"/>
      <family val="3"/>
    </font>
    <font>
      <sz val="12"/>
      <color indexed="8"/>
      <name val="HGPｺﾞｼｯｸM"/>
      <family val="3"/>
    </font>
    <font>
      <strike/>
      <sz val="11"/>
      <color indexed="10"/>
      <name val="ＭＳ Ｐゴシック"/>
      <family val="3"/>
    </font>
    <font>
      <sz val="6"/>
      <name val="ＭＳ Ｐ明朝"/>
      <family val="1"/>
      <charset val="128"/>
    </font>
    <font>
      <sz val="11"/>
      <color theme="1"/>
      <name val="HGPｺﾞｼｯｸM"/>
      <family val="3"/>
    </font>
    <font>
      <sz val="10"/>
      <name val="ＭＳ Ｐ明朝"/>
      <family val="1"/>
    </font>
    <font>
      <sz val="1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8458815271462"/>
        <bgColor indexed="64"/>
      </patternFill>
    </fill>
    <fill>
      <patternFill patternType="solid">
        <fgColor theme="0" tint="-4.9836725974303414E-2"/>
        <bgColor indexed="64"/>
      </patternFill>
    </fill>
    <fill>
      <patternFill patternType="solid">
        <fgColor theme="0" tint="-4.9897762993255407E-2"/>
        <bgColor indexed="64"/>
      </patternFill>
    </fill>
    <fill>
      <patternFill patternType="solid">
        <fgColor theme="0" tint="-0.14981536301767021"/>
        <bgColor indexed="64"/>
      </patternFill>
    </fill>
    <fill>
      <patternFill patternType="solid">
        <fgColor rgb="FFF2F2F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155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2" fillId="0" borderId="0" xfId="0" applyFont="1">
      <alignment vertical="center"/>
    </xf>
    <xf numFmtId="0" fontId="11" fillId="0" borderId="0" xfId="0" applyFont="1">
      <alignment vertical="center"/>
    </xf>
    <xf numFmtId="0" fontId="2" fillId="3" borderId="8" xfId="0" applyFont="1" applyFill="1" applyBorder="1">
      <alignment vertical="center"/>
    </xf>
    <xf numFmtId="0" fontId="2" fillId="0" borderId="5" xfId="0" applyFont="1" applyBorder="1" applyAlignment="1">
      <alignment vertical="center" shrinkToFit="1"/>
    </xf>
    <xf numFmtId="0" fontId="2" fillId="0" borderId="9" xfId="0" applyFont="1" applyBorder="1">
      <alignment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0" xfId="0" applyFont="1" applyFill="1" applyBorder="1">
      <alignment vertical="center"/>
    </xf>
    <xf numFmtId="0" fontId="2" fillId="3" borderId="11" xfId="0" applyFont="1" applyFill="1" applyBorder="1" applyAlignment="1">
      <alignment vertical="center" textRotation="255"/>
    </xf>
    <xf numFmtId="0" fontId="2" fillId="0" borderId="16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5" fillId="0" borderId="0" xfId="0" applyFont="1" applyAlignment="1">
      <alignment horizontal="left" vertical="center"/>
    </xf>
    <xf numFmtId="176" fontId="12" fillId="3" borderId="20" xfId="1" applyNumberFormat="1" applyFont="1" applyFill="1" applyBorder="1" applyAlignment="1">
      <alignment vertical="center" shrinkToFit="1"/>
    </xf>
    <xf numFmtId="176" fontId="12" fillId="3" borderId="23" xfId="0" applyNumberFormat="1" applyFont="1" applyFill="1" applyBorder="1" applyAlignment="1">
      <alignment vertical="center" shrinkToFit="1"/>
    </xf>
    <xf numFmtId="176" fontId="12" fillId="0" borderId="24" xfId="0" applyNumberFormat="1" applyFont="1" applyBorder="1" applyAlignment="1">
      <alignment vertical="center" shrinkToFit="1"/>
    </xf>
    <xf numFmtId="176" fontId="12" fillId="0" borderId="25" xfId="0" applyNumberFormat="1" applyFont="1" applyBorder="1" applyAlignment="1">
      <alignment vertical="center" shrinkToFit="1"/>
    </xf>
    <xf numFmtId="176" fontId="12" fillId="0" borderId="26" xfId="0" applyNumberFormat="1" applyFont="1" applyBorder="1" applyAlignment="1">
      <alignment vertical="center" shrinkToFit="1"/>
    </xf>
    <xf numFmtId="176" fontId="12" fillId="0" borderId="27" xfId="0" applyNumberFormat="1" applyFont="1" applyBorder="1" applyAlignment="1">
      <alignment vertical="center" shrinkToFit="1"/>
    </xf>
    <xf numFmtId="176" fontId="12" fillId="0" borderId="28" xfId="0" applyNumberFormat="1" applyFont="1" applyBorder="1" applyAlignment="1">
      <alignment vertical="center" shrinkToFit="1"/>
    </xf>
    <xf numFmtId="176" fontId="12" fillId="0" borderId="29" xfId="0" applyNumberFormat="1" applyFont="1" applyBorder="1" applyAlignment="1">
      <alignment vertical="center" shrinkToFit="1"/>
    </xf>
    <xf numFmtId="176" fontId="12" fillId="0" borderId="30" xfId="0" applyNumberFormat="1" applyFont="1" applyBorder="1" applyAlignment="1">
      <alignment vertical="center" shrinkToFit="1"/>
    </xf>
    <xf numFmtId="176" fontId="12" fillId="0" borderId="31" xfId="0" applyNumberFormat="1" applyFont="1" applyBorder="1" applyAlignment="1">
      <alignment vertical="center" shrinkToFit="1"/>
    </xf>
    <xf numFmtId="176" fontId="12" fillId="0" borderId="32" xfId="0" applyNumberFormat="1" applyFont="1" applyBorder="1" applyAlignment="1">
      <alignment vertical="center" shrinkToFit="1"/>
    </xf>
    <xf numFmtId="176" fontId="12" fillId="3" borderId="33" xfId="0" applyNumberFormat="1" applyFont="1" applyFill="1" applyBorder="1" applyAlignment="1">
      <alignment vertical="center" shrinkToFit="1"/>
    </xf>
    <xf numFmtId="176" fontId="12" fillId="3" borderId="34" xfId="0" applyNumberFormat="1" applyFont="1" applyFill="1" applyBorder="1" applyAlignment="1">
      <alignment vertical="center" shrinkToFit="1"/>
    </xf>
    <xf numFmtId="176" fontId="12" fillId="3" borderId="35" xfId="0" applyNumberFormat="1" applyFont="1" applyFill="1" applyBorder="1" applyAlignment="1">
      <alignment vertical="center" shrinkToFit="1"/>
    </xf>
    <xf numFmtId="176" fontId="12" fillId="3" borderId="7" xfId="0" applyNumberFormat="1" applyFont="1" applyFill="1" applyBorder="1" applyAlignment="1">
      <alignment vertical="center" shrinkToFit="1"/>
    </xf>
    <xf numFmtId="176" fontId="12" fillId="0" borderId="33" xfId="0" applyNumberFormat="1" applyFont="1" applyBorder="1" applyAlignment="1">
      <alignment vertical="center" shrinkToFit="1"/>
    </xf>
    <xf numFmtId="176" fontId="12" fillId="3" borderId="37" xfId="0" applyNumberFormat="1" applyFont="1" applyFill="1" applyBorder="1" applyAlignment="1">
      <alignment vertical="center" shrinkToFit="1"/>
    </xf>
    <xf numFmtId="176" fontId="12" fillId="0" borderId="34" xfId="0" applyNumberFormat="1" applyFont="1" applyBorder="1" applyAlignment="1">
      <alignment vertical="center" shrinkToFit="1"/>
    </xf>
    <xf numFmtId="176" fontId="16" fillId="0" borderId="38" xfId="0" applyNumberFormat="1" applyFont="1" applyBorder="1" applyAlignment="1">
      <alignment vertical="center" shrinkToFit="1"/>
    </xf>
    <xf numFmtId="0" fontId="2" fillId="0" borderId="39" xfId="0" applyFont="1" applyBorder="1" applyAlignment="1">
      <alignment vertical="center" shrinkToFit="1"/>
    </xf>
    <xf numFmtId="0" fontId="2" fillId="0" borderId="40" xfId="0" applyFont="1" applyBorder="1" applyAlignment="1">
      <alignment vertical="center" shrinkToFit="1"/>
    </xf>
    <xf numFmtId="176" fontId="12" fillId="3" borderId="41" xfId="0" applyNumberFormat="1" applyFont="1" applyFill="1" applyBorder="1" applyAlignment="1">
      <alignment vertical="center" shrinkToFit="1"/>
    </xf>
    <xf numFmtId="0" fontId="2" fillId="3" borderId="22" xfId="0" applyFont="1" applyFill="1" applyBorder="1">
      <alignment vertical="center"/>
    </xf>
    <xf numFmtId="0" fontId="2" fillId="3" borderId="34" xfId="0" applyFont="1" applyFill="1" applyBorder="1">
      <alignment vertical="center"/>
    </xf>
    <xf numFmtId="0" fontId="2" fillId="0" borderId="22" xfId="0" applyFont="1" applyBorder="1">
      <alignment vertical="center"/>
    </xf>
    <xf numFmtId="0" fontId="2" fillId="0" borderId="34" xfId="0" applyFont="1" applyBorder="1">
      <alignment vertical="center"/>
    </xf>
    <xf numFmtId="176" fontId="12" fillId="0" borderId="42" xfId="0" applyNumberFormat="1" applyFont="1" applyBorder="1" applyAlignment="1">
      <alignment vertical="center" shrinkToFit="1"/>
    </xf>
    <xf numFmtId="0" fontId="6" fillId="0" borderId="0" xfId="0" applyFont="1" applyAlignment="1">
      <alignment horizontal="right" vertical="center"/>
    </xf>
    <xf numFmtId="176" fontId="6" fillId="0" borderId="0" xfId="0" applyNumberFormat="1" applyFont="1">
      <alignment vertical="center"/>
    </xf>
    <xf numFmtId="0" fontId="7" fillId="2" borderId="2" xfId="2" applyFont="1" applyFill="1" applyBorder="1" applyAlignment="1">
      <alignment horizontal="center" vertical="center" wrapText="1"/>
    </xf>
    <xf numFmtId="176" fontId="17" fillId="3" borderId="23" xfId="0" applyNumberFormat="1" applyFont="1" applyFill="1" applyBorder="1" applyAlignment="1">
      <alignment vertical="center" shrinkToFit="1"/>
    </xf>
    <xf numFmtId="176" fontId="17" fillId="0" borderId="24" xfId="0" applyNumberFormat="1" applyFont="1" applyBorder="1" applyAlignment="1">
      <alignment vertical="center" shrinkToFit="1"/>
    </xf>
    <xf numFmtId="176" fontId="17" fillId="0" borderId="25" xfId="0" applyNumberFormat="1" applyFont="1" applyBorder="1" applyAlignment="1">
      <alignment vertical="center" shrinkToFit="1"/>
    </xf>
    <xf numFmtId="176" fontId="12" fillId="0" borderId="42" xfId="1" applyNumberFormat="1" applyFont="1" applyBorder="1" applyAlignment="1">
      <alignment vertical="center" shrinkToFit="1"/>
    </xf>
    <xf numFmtId="176" fontId="12" fillId="0" borderId="14" xfId="1" applyNumberFormat="1" applyFont="1" applyBorder="1" applyAlignment="1">
      <alignment vertical="center" shrinkToFit="1"/>
    </xf>
    <xf numFmtId="0" fontId="2" fillId="0" borderId="17" xfId="0" applyFont="1" applyBorder="1">
      <alignment vertical="center"/>
    </xf>
    <xf numFmtId="0" fontId="18" fillId="0" borderId="0" xfId="0" applyFont="1">
      <alignment vertical="center"/>
    </xf>
    <xf numFmtId="0" fontId="2" fillId="0" borderId="16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Alignment="1">
      <alignment vertical="top"/>
    </xf>
    <xf numFmtId="0" fontId="8" fillId="2" borderId="3" xfId="2" applyFont="1" applyFill="1" applyBorder="1" applyAlignment="1">
      <alignment horizontal="center" vertical="center" wrapText="1"/>
    </xf>
    <xf numFmtId="176" fontId="12" fillId="3" borderId="51" xfId="0" applyNumberFormat="1" applyFont="1" applyFill="1" applyBorder="1" applyAlignment="1">
      <alignment vertical="center" shrinkToFit="1"/>
    </xf>
    <xf numFmtId="0" fontId="20" fillId="0" borderId="0" xfId="0" applyFont="1">
      <alignment vertical="center"/>
    </xf>
    <xf numFmtId="176" fontId="17" fillId="4" borderId="23" xfId="0" applyNumberFormat="1" applyFont="1" applyFill="1" applyBorder="1" applyAlignment="1">
      <alignment vertical="center" shrinkToFit="1"/>
    </xf>
    <xf numFmtId="176" fontId="12" fillId="0" borderId="24" xfId="1" applyNumberFormat="1" applyFont="1" applyBorder="1" applyAlignment="1">
      <alignment vertical="center" shrinkToFit="1"/>
    </xf>
    <xf numFmtId="176" fontId="12" fillId="0" borderId="48" xfId="1" applyNumberFormat="1" applyFont="1" applyFill="1" applyBorder="1" applyAlignment="1">
      <alignment vertical="center" shrinkToFit="1"/>
    </xf>
    <xf numFmtId="0" fontId="7" fillId="2" borderId="1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2" fillId="3" borderId="0" xfId="0" applyFont="1" applyFill="1">
      <alignment vertical="center"/>
    </xf>
    <xf numFmtId="176" fontId="12" fillId="0" borderId="43" xfId="1" applyNumberFormat="1" applyFont="1" applyBorder="1" applyAlignment="1">
      <alignment vertical="center" shrinkToFit="1"/>
    </xf>
    <xf numFmtId="176" fontId="12" fillId="0" borderId="43" xfId="1" applyNumberFormat="1" applyFont="1" applyFill="1" applyBorder="1" applyAlignment="1">
      <alignment vertical="center" shrinkToFit="1"/>
    </xf>
    <xf numFmtId="176" fontId="12" fillId="0" borderId="12" xfId="1" applyNumberFormat="1" applyFont="1" applyFill="1" applyBorder="1" applyAlignment="1">
      <alignment vertical="center" shrinkToFit="1"/>
    </xf>
    <xf numFmtId="176" fontId="12" fillId="3" borderId="50" xfId="1" applyNumberFormat="1" applyFont="1" applyFill="1" applyBorder="1" applyAlignment="1">
      <alignment vertical="center" shrinkToFit="1"/>
    </xf>
    <xf numFmtId="0" fontId="2" fillId="0" borderId="57" xfId="0" applyFont="1" applyBorder="1" applyAlignment="1">
      <alignment vertical="top"/>
    </xf>
    <xf numFmtId="0" fontId="2" fillId="0" borderId="53" xfId="0" applyFont="1" applyBorder="1">
      <alignment vertical="center"/>
    </xf>
    <xf numFmtId="176" fontId="12" fillId="3" borderId="20" xfId="0" applyNumberFormat="1" applyFont="1" applyFill="1" applyBorder="1" applyAlignment="1">
      <alignment vertical="center" shrinkToFit="1"/>
    </xf>
    <xf numFmtId="0" fontId="11" fillId="0" borderId="52" xfId="0" applyFont="1" applyBorder="1">
      <alignment vertical="center"/>
    </xf>
    <xf numFmtId="176" fontId="17" fillId="6" borderId="23" xfId="0" applyNumberFormat="1" applyFont="1" applyFill="1" applyBorder="1" applyAlignment="1">
      <alignment vertical="center" shrinkToFit="1"/>
    </xf>
    <xf numFmtId="176" fontId="12" fillId="3" borderId="38" xfId="0" applyNumberFormat="1" applyFont="1" applyFill="1" applyBorder="1" applyAlignment="1">
      <alignment vertical="center" shrinkToFit="1"/>
    </xf>
    <xf numFmtId="0" fontId="11" fillId="0" borderId="2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11" fillId="0" borderId="67" xfId="0" applyFont="1" applyBorder="1">
      <alignment vertical="center"/>
    </xf>
    <xf numFmtId="0" fontId="2" fillId="0" borderId="43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13" fillId="3" borderId="17" xfId="0" applyFont="1" applyFill="1" applyBorder="1" applyAlignment="1">
      <alignment horizontal="center" vertical="center" textRotation="255"/>
    </xf>
    <xf numFmtId="0" fontId="13" fillId="3" borderId="49" xfId="0" applyFont="1" applyFill="1" applyBorder="1" applyAlignment="1">
      <alignment horizontal="center" vertical="center" textRotation="255"/>
    </xf>
    <xf numFmtId="0" fontId="2" fillId="0" borderId="8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3" borderId="61" xfId="0" applyFont="1" applyFill="1" applyBorder="1" applyAlignment="1">
      <alignment horizontal="left" vertical="center"/>
    </xf>
    <xf numFmtId="0" fontId="2" fillId="3" borderId="41" xfId="0" applyFont="1" applyFill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3" borderId="64" xfId="0" applyFont="1" applyFill="1" applyBorder="1">
      <alignment vertical="center"/>
    </xf>
    <xf numFmtId="0" fontId="2" fillId="3" borderId="65" xfId="0" applyFont="1" applyFill="1" applyBorder="1">
      <alignment vertical="center"/>
    </xf>
    <xf numFmtId="0" fontId="2" fillId="3" borderId="66" xfId="0" applyFont="1" applyFill="1" applyBorder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62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62" xfId="0" applyFont="1" applyFill="1" applyBorder="1" applyAlignment="1">
      <alignment horizontal="center" vertical="center"/>
    </xf>
    <xf numFmtId="0" fontId="14" fillId="3" borderId="3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textRotation="255"/>
    </xf>
    <xf numFmtId="0" fontId="2" fillId="3" borderId="17" xfId="0" applyFont="1" applyFill="1" applyBorder="1" applyAlignment="1">
      <alignment horizontal="center" vertical="center" textRotation="255"/>
    </xf>
    <xf numFmtId="0" fontId="2" fillId="3" borderId="21" xfId="0" applyFont="1" applyFill="1" applyBorder="1">
      <alignment vertical="center"/>
    </xf>
    <xf numFmtId="0" fontId="2" fillId="3" borderId="57" xfId="0" applyFont="1" applyFill="1" applyBorder="1">
      <alignment vertical="center"/>
    </xf>
    <xf numFmtId="0" fontId="2" fillId="3" borderId="23" xfId="0" applyFont="1" applyFill="1" applyBorder="1">
      <alignment vertical="center"/>
    </xf>
    <xf numFmtId="0" fontId="2" fillId="0" borderId="18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44" xfId="0" applyFont="1" applyBorder="1">
      <alignment vertical="center"/>
    </xf>
    <xf numFmtId="0" fontId="2" fillId="0" borderId="25" xfId="0" applyFont="1" applyBorder="1">
      <alignment vertical="center"/>
    </xf>
    <xf numFmtId="0" fontId="2" fillId="3" borderId="49" xfId="0" applyFont="1" applyFill="1" applyBorder="1" applyAlignment="1">
      <alignment horizontal="center" vertical="center" textRotation="255"/>
    </xf>
    <xf numFmtId="0" fontId="2" fillId="0" borderId="46" xfId="0" applyFont="1" applyBorder="1">
      <alignment vertical="center"/>
    </xf>
    <xf numFmtId="0" fontId="2" fillId="0" borderId="47" xfId="0" applyFont="1" applyBorder="1">
      <alignment vertical="center"/>
    </xf>
    <xf numFmtId="0" fontId="2" fillId="0" borderId="63" xfId="0" applyFont="1" applyBorder="1">
      <alignment vertical="center"/>
    </xf>
    <xf numFmtId="0" fontId="2" fillId="0" borderId="48" xfId="0" applyFont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56" xfId="0" applyFont="1" applyFill="1" applyBorder="1">
      <alignment vertical="center"/>
    </xf>
    <xf numFmtId="0" fontId="2" fillId="3" borderId="20" xfId="0" applyFont="1" applyFill="1" applyBorder="1">
      <alignment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52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5" borderId="53" xfId="0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textRotation="255"/>
    </xf>
    <xf numFmtId="0" fontId="2" fillId="0" borderId="45" xfId="0" applyFont="1" applyBorder="1">
      <alignment vertical="center"/>
    </xf>
    <xf numFmtId="0" fontId="2" fillId="0" borderId="32" xfId="0" applyFont="1" applyBorder="1">
      <alignment vertical="center"/>
    </xf>
    <xf numFmtId="0" fontId="2" fillId="3" borderId="57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left" vertical="center"/>
    </xf>
    <xf numFmtId="0" fontId="2" fillId="0" borderId="17" xfId="0" applyFont="1" applyBorder="1">
      <alignment vertical="center"/>
    </xf>
    <xf numFmtId="0" fontId="2" fillId="0" borderId="43" xfId="0" applyFont="1" applyBorder="1">
      <alignment vertical="center"/>
    </xf>
    <xf numFmtId="0" fontId="2" fillId="0" borderId="43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54" xfId="0" applyFont="1" applyBorder="1" applyAlignment="1">
      <alignment vertical="center" wrapText="1"/>
    </xf>
    <xf numFmtId="0" fontId="2" fillId="3" borderId="58" xfId="0" applyFont="1" applyFill="1" applyBorder="1">
      <alignment vertical="center"/>
    </xf>
    <xf numFmtId="0" fontId="2" fillId="3" borderId="59" xfId="0" applyFont="1" applyFill="1" applyBorder="1">
      <alignment vertical="center"/>
    </xf>
    <xf numFmtId="0" fontId="2" fillId="3" borderId="60" xfId="0" applyFont="1" applyFill="1" applyBorder="1">
      <alignment vertical="center"/>
    </xf>
    <xf numFmtId="0" fontId="2" fillId="3" borderId="10" xfId="0" applyFont="1" applyFill="1" applyBorder="1" applyAlignment="1">
      <alignment horizontal="center" vertical="center" shrinkToFit="1"/>
    </xf>
    <xf numFmtId="0" fontId="2" fillId="3" borderId="61" xfId="0" applyFont="1" applyFill="1" applyBorder="1" applyAlignment="1">
      <alignment horizontal="center" vertical="center" shrinkToFit="1"/>
    </xf>
    <xf numFmtId="0" fontId="2" fillId="3" borderId="41" xfId="0" applyFont="1" applyFill="1" applyBorder="1" applyAlignment="1">
      <alignment horizontal="center" vertical="center" shrinkToFit="1"/>
    </xf>
    <xf numFmtId="0" fontId="2" fillId="3" borderId="18" xfId="0" applyFont="1" applyFill="1" applyBorder="1" applyAlignment="1">
      <alignment horizontal="left" vertical="center"/>
    </xf>
    <xf numFmtId="0" fontId="2" fillId="3" borderId="4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4" xfId="0" applyFont="1" applyFill="1" applyBorder="1">
      <alignment vertical="center"/>
    </xf>
    <xf numFmtId="0" fontId="2" fillId="3" borderId="55" xfId="0" applyFont="1" applyFill="1" applyBorder="1">
      <alignment vertical="center"/>
    </xf>
    <xf numFmtId="0" fontId="2" fillId="3" borderId="25" xfId="0" applyFont="1" applyFill="1" applyBorder="1">
      <alignment vertical="center"/>
    </xf>
    <xf numFmtId="0" fontId="21" fillId="4" borderId="44" xfId="0" applyFont="1" applyFill="1" applyBorder="1">
      <alignment vertical="center"/>
    </xf>
    <xf numFmtId="0" fontId="22" fillId="4" borderId="55" xfId="0" applyFont="1" applyFill="1" applyBorder="1">
      <alignment vertical="center"/>
    </xf>
    <xf numFmtId="0" fontId="22" fillId="4" borderId="25" xfId="0" applyFont="1" applyFill="1" applyBorder="1">
      <alignment vertical="center"/>
    </xf>
    <xf numFmtId="0" fontId="2" fillId="4" borderId="44" xfId="0" applyFont="1" applyFill="1" applyBorder="1">
      <alignment vertical="center"/>
    </xf>
    <xf numFmtId="0" fontId="2" fillId="4" borderId="55" xfId="0" applyFont="1" applyFill="1" applyBorder="1">
      <alignment vertical="center"/>
    </xf>
    <xf numFmtId="0" fontId="2" fillId="4" borderId="25" xfId="0" applyFont="1" applyFill="1" applyBorder="1">
      <alignment vertical="center"/>
    </xf>
    <xf numFmtId="0" fontId="2" fillId="3" borderId="44" xfId="0" applyFont="1" applyFill="1" applyBorder="1" applyAlignment="1">
      <alignment horizontal="left" vertical="center"/>
    </xf>
    <xf numFmtId="0" fontId="2" fillId="3" borderId="55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left" vertical="center"/>
    </xf>
    <xf numFmtId="0" fontId="2" fillId="0" borderId="54" xfId="0" applyFont="1" applyBorder="1">
      <alignment vertical="center"/>
    </xf>
  </cellXfs>
  <cellStyles count="3">
    <cellStyle name="桁区切り" xfId="1" builtinId="6"/>
    <cellStyle name="標準" xfId="0" builtinId="0"/>
    <cellStyle name="標準_Sheet1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455" name="Text Box 3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 bwMode="auto">
        <a:xfrm>
          <a:off x="8582025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/>
          <a:r>
            <a:rPr lang="ja-JP" altLang="en-US" sz="12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別紙６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  <pageSetUpPr fitToPage="1"/>
  </sheetPr>
  <dimension ref="A1:O82"/>
  <sheetViews>
    <sheetView showGridLines="0" tabSelected="1" view="pageBreakPreview" zoomScaleNormal="100" zoomScaleSheetLayoutView="10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G3" sqref="G3"/>
    </sheetView>
  </sheetViews>
  <sheetFormatPr defaultColWidth="9" defaultRowHeight="25.5" customHeight="1" x14ac:dyDescent="0.2"/>
  <cols>
    <col min="1" max="1" width="1.44140625" style="1" customWidth="1"/>
    <col min="2" max="3" width="3.88671875" style="1" customWidth="1"/>
    <col min="4" max="4" width="9" style="1" customWidth="1"/>
    <col min="5" max="5" width="17.109375" style="1" customWidth="1"/>
    <col min="6" max="9" width="17" style="1" customWidth="1"/>
    <col min="10" max="11" width="2.88671875" style="1" customWidth="1"/>
    <col min="12" max="12" width="1.77734375" style="1" customWidth="1"/>
    <col min="13" max="13" width="4.21875" style="1" customWidth="1"/>
    <col min="14" max="16384" width="9" style="1"/>
  </cols>
  <sheetData>
    <row r="1" spans="1:10" ht="31.5" customHeight="1" x14ac:dyDescent="0.2">
      <c r="C1" s="15" t="s">
        <v>71</v>
      </c>
    </row>
    <row r="2" spans="1:10" ht="26.25" customHeight="1" x14ac:dyDescent="0.2">
      <c r="D2" s="2"/>
      <c r="E2" s="76"/>
      <c r="G2" s="3"/>
      <c r="H2" s="3"/>
      <c r="I2" s="3"/>
    </row>
    <row r="3" spans="1:10" ht="18.75" customHeight="1" x14ac:dyDescent="0.2">
      <c r="B3" s="2"/>
      <c r="C3" s="3"/>
      <c r="D3" s="3"/>
      <c r="F3" s="3"/>
    </row>
    <row r="4" spans="1:10" s="6" customFormat="1" ht="16.2" x14ac:dyDescent="0.2">
      <c r="B4" s="4" t="s">
        <v>2</v>
      </c>
      <c r="C4" s="5"/>
      <c r="D4" s="5"/>
      <c r="E4" s="5"/>
      <c r="F4" s="5"/>
      <c r="G4" s="5"/>
      <c r="H4" s="5"/>
      <c r="I4" s="5"/>
    </row>
    <row r="5" spans="1:10" ht="26.25" customHeight="1" x14ac:dyDescent="0.2">
      <c r="B5" s="117"/>
      <c r="C5" s="118"/>
      <c r="D5" s="118"/>
      <c r="E5" s="119"/>
      <c r="F5" s="45" t="s">
        <v>70</v>
      </c>
      <c r="G5" s="45" t="s">
        <v>61</v>
      </c>
      <c r="H5" s="62" t="s">
        <v>66</v>
      </c>
      <c r="I5" s="62" t="s">
        <v>68</v>
      </c>
    </row>
    <row r="6" spans="1:10" ht="15" customHeight="1" x14ac:dyDescent="0.2">
      <c r="B6" s="120"/>
      <c r="C6" s="121"/>
      <c r="D6" s="121"/>
      <c r="E6" s="122"/>
      <c r="F6" s="56"/>
      <c r="G6" s="56"/>
      <c r="H6" s="63" t="s">
        <v>1</v>
      </c>
      <c r="I6" s="63" t="s">
        <v>0</v>
      </c>
    </row>
    <row r="7" spans="1:10" s="6" customFormat="1" ht="17.100000000000001" customHeight="1" x14ac:dyDescent="0.2">
      <c r="A7" s="5"/>
      <c r="B7" s="123" t="s">
        <v>3</v>
      </c>
      <c r="C7" s="139" t="s">
        <v>4</v>
      </c>
      <c r="D7" s="140"/>
      <c r="E7" s="141"/>
      <c r="F7" s="60">
        <v>111981489</v>
      </c>
      <c r="G7" s="60">
        <v>115724523</v>
      </c>
      <c r="H7" s="60">
        <v>114837023</v>
      </c>
      <c r="I7" s="50">
        <v>111136645</v>
      </c>
      <c r="J7" s="75"/>
    </row>
    <row r="8" spans="1:10" s="6" customFormat="1" ht="17.100000000000001" customHeight="1" x14ac:dyDescent="0.2">
      <c r="A8" s="5"/>
      <c r="B8" s="123"/>
      <c r="C8" s="142" t="s">
        <v>5</v>
      </c>
      <c r="D8" s="143"/>
      <c r="E8" s="144"/>
      <c r="F8" s="49">
        <f>33427009+1824800</f>
        <v>35251809</v>
      </c>
      <c r="G8" s="49">
        <v>37274572</v>
      </c>
      <c r="H8" s="49">
        <v>38359977</v>
      </c>
      <c r="I8" s="65">
        <v>42113716</v>
      </c>
    </row>
    <row r="9" spans="1:10" s="6" customFormat="1" ht="17.100000000000001" customHeight="1" x14ac:dyDescent="0.2">
      <c r="A9" s="5"/>
      <c r="B9" s="123"/>
      <c r="C9" s="151" t="s">
        <v>60</v>
      </c>
      <c r="D9" s="152"/>
      <c r="E9" s="153"/>
      <c r="F9" s="49">
        <v>0</v>
      </c>
      <c r="G9" s="49">
        <v>0</v>
      </c>
      <c r="H9" s="49"/>
      <c r="I9" s="66"/>
    </row>
    <row r="10" spans="1:10" s="6" customFormat="1" ht="17.100000000000001" customHeight="1" x14ac:dyDescent="0.2">
      <c r="A10" s="5"/>
      <c r="B10" s="123"/>
      <c r="C10" s="145" t="s">
        <v>65</v>
      </c>
      <c r="D10" s="146"/>
      <c r="E10" s="147"/>
      <c r="F10" s="49">
        <v>11000000</v>
      </c>
      <c r="G10" s="49">
        <v>850000</v>
      </c>
      <c r="H10" s="49">
        <v>7707721</v>
      </c>
      <c r="I10" s="66">
        <v>4660000</v>
      </c>
    </row>
    <row r="11" spans="1:10" s="6" customFormat="1" ht="17.100000000000001" customHeight="1" x14ac:dyDescent="0.2">
      <c r="A11" s="5"/>
      <c r="B11" s="123"/>
      <c r="C11" s="148" t="s">
        <v>59</v>
      </c>
      <c r="D11" s="149"/>
      <c r="E11" s="150"/>
      <c r="F11" s="49">
        <v>904303</v>
      </c>
      <c r="G11" s="49">
        <v>425653</v>
      </c>
      <c r="H11" s="49"/>
      <c r="I11" s="66"/>
    </row>
    <row r="12" spans="1:10" s="6" customFormat="1" ht="17.100000000000001" customHeight="1" thickBot="1" x14ac:dyDescent="0.25">
      <c r="A12" s="5"/>
      <c r="B12" s="123"/>
      <c r="C12" s="38" t="s">
        <v>42</v>
      </c>
      <c r="D12" s="64"/>
      <c r="E12" s="39"/>
      <c r="F12" s="61">
        <v>16053</v>
      </c>
      <c r="G12" s="61">
        <v>853289</v>
      </c>
      <c r="H12" s="61">
        <v>323</v>
      </c>
      <c r="I12" s="67">
        <v>27729</v>
      </c>
    </row>
    <row r="13" spans="1:10" s="6" customFormat="1" ht="17.100000000000001" customHeight="1" thickTop="1" x14ac:dyDescent="0.2">
      <c r="A13" s="5"/>
      <c r="B13" s="123"/>
      <c r="C13" s="114" t="s">
        <v>6</v>
      </c>
      <c r="D13" s="115"/>
      <c r="E13" s="116"/>
      <c r="F13" s="16">
        <f t="shared" ref="F13" si="0">SUM(F7:F12)</f>
        <v>159153654</v>
      </c>
      <c r="G13" s="16">
        <f t="shared" ref="G13:H13" si="1">SUM(G7:G12)</f>
        <v>155128037</v>
      </c>
      <c r="H13" s="16">
        <f t="shared" si="1"/>
        <v>160905044</v>
      </c>
      <c r="I13" s="68">
        <f t="shared" ref="I13" si="2">SUM(I7:I12)</f>
        <v>157938090</v>
      </c>
    </row>
    <row r="14" spans="1:10" s="6" customFormat="1" ht="8.1" customHeight="1" x14ac:dyDescent="0.2">
      <c r="B14" s="55"/>
      <c r="C14" s="55"/>
      <c r="D14" s="55"/>
      <c r="E14" s="55"/>
      <c r="F14" s="55"/>
      <c r="G14" s="55"/>
      <c r="H14" s="55"/>
      <c r="I14" s="69"/>
    </row>
    <row r="15" spans="1:10" ht="26.25" customHeight="1" x14ac:dyDescent="0.2">
      <c r="B15" s="117"/>
      <c r="C15" s="118"/>
      <c r="D15" s="118"/>
      <c r="E15" s="119"/>
      <c r="F15" s="45" t="s">
        <v>70</v>
      </c>
      <c r="G15" s="45" t="s">
        <v>61</v>
      </c>
      <c r="H15" s="45" t="s">
        <v>66</v>
      </c>
      <c r="I15" s="45" t="s">
        <v>68</v>
      </c>
    </row>
    <row r="16" spans="1:10" ht="15" customHeight="1" x14ac:dyDescent="0.2">
      <c r="B16" s="120"/>
      <c r="C16" s="121"/>
      <c r="D16" s="121"/>
      <c r="E16" s="122"/>
      <c r="F16" s="56"/>
      <c r="G16" s="56"/>
      <c r="H16" s="56" t="s">
        <v>1</v>
      </c>
      <c r="I16" s="56" t="s">
        <v>0</v>
      </c>
    </row>
    <row r="17" spans="2:15" s="6" customFormat="1" ht="15.75" customHeight="1" x14ac:dyDescent="0.2">
      <c r="B17" s="123" t="s">
        <v>7</v>
      </c>
      <c r="C17" s="7"/>
      <c r="D17" s="103" t="s">
        <v>8</v>
      </c>
      <c r="E17" s="104"/>
      <c r="F17" s="17">
        <f>SUM(F18:F21)</f>
        <v>60475370</v>
      </c>
      <c r="G17" s="17">
        <f>SUM(G18:G21)</f>
        <v>61013901</v>
      </c>
      <c r="H17" s="17">
        <f>SUM(H18:H21)</f>
        <v>57489559</v>
      </c>
      <c r="I17" s="17">
        <f t="shared" ref="I17" si="3">SUM(I18:I21)</f>
        <v>63831331</v>
      </c>
    </row>
    <row r="18" spans="2:15" s="6" customFormat="1" ht="15.75" customHeight="1" x14ac:dyDescent="0.2">
      <c r="B18" s="123"/>
      <c r="C18" s="81" t="s">
        <v>9</v>
      </c>
      <c r="D18" s="105" t="s">
        <v>10</v>
      </c>
      <c r="E18" s="106"/>
      <c r="F18" s="47">
        <f>25804396+74518+409056+522747+4671861+12740000-F64</f>
        <v>38192632</v>
      </c>
      <c r="G18" s="47">
        <v>36199329</v>
      </c>
      <c r="H18" s="47">
        <v>37018932</v>
      </c>
      <c r="I18" s="47">
        <v>41020855</v>
      </c>
    </row>
    <row r="19" spans="2:15" s="6" customFormat="1" ht="15.75" customHeight="1" x14ac:dyDescent="0.2">
      <c r="B19" s="123"/>
      <c r="C19" s="81"/>
      <c r="D19" s="107" t="s">
        <v>11</v>
      </c>
      <c r="E19" s="108"/>
      <c r="F19" s="48">
        <f>4427268+12701-F65</f>
        <v>3533523</v>
      </c>
      <c r="G19" s="48">
        <v>2966240</v>
      </c>
      <c r="H19" s="48">
        <v>2789280</v>
      </c>
      <c r="I19" s="48">
        <v>3756376</v>
      </c>
    </row>
    <row r="20" spans="2:15" s="6" customFormat="1" ht="15.75" customHeight="1" x14ac:dyDescent="0.2">
      <c r="B20" s="123"/>
      <c r="C20" s="81"/>
      <c r="D20" s="107" t="s">
        <v>12</v>
      </c>
      <c r="E20" s="108"/>
      <c r="F20" s="48">
        <f>240801+486-F66</f>
        <v>207341</v>
      </c>
      <c r="G20" s="48">
        <v>110513</v>
      </c>
      <c r="H20" s="48">
        <v>49563</v>
      </c>
      <c r="I20" s="48">
        <v>112311</v>
      </c>
      <c r="L20" s="1"/>
      <c r="M20" s="1"/>
      <c r="N20" s="1"/>
      <c r="O20" s="52"/>
    </row>
    <row r="21" spans="2:15" s="6" customFormat="1" ht="15.75" customHeight="1" x14ac:dyDescent="0.2">
      <c r="B21" s="123"/>
      <c r="C21" s="81"/>
      <c r="D21" s="107" t="s">
        <v>13</v>
      </c>
      <c r="E21" s="108"/>
      <c r="F21" s="48">
        <v>18541874</v>
      </c>
      <c r="G21" s="48">
        <v>21737819</v>
      </c>
      <c r="H21" s="48">
        <v>17631784</v>
      </c>
      <c r="I21" s="48">
        <v>18941789</v>
      </c>
    </row>
    <row r="22" spans="2:15" s="6" customFormat="1" ht="15.75" customHeight="1" x14ac:dyDescent="0.2">
      <c r="B22" s="123"/>
      <c r="C22" s="7"/>
      <c r="D22" s="126" t="s">
        <v>14</v>
      </c>
      <c r="E22" s="127"/>
      <c r="F22" s="17">
        <f>SUM(F23:F47)</f>
        <v>94929124</v>
      </c>
      <c r="G22" s="17">
        <f t="shared" ref="G22:H22" si="4">SUM(G23:G47)</f>
        <v>93848135</v>
      </c>
      <c r="H22" s="17">
        <f t="shared" si="4"/>
        <v>94752227</v>
      </c>
      <c r="I22" s="17">
        <f t="shared" ref="I22" si="5">SUM(I23:I47)</f>
        <v>105548080</v>
      </c>
    </row>
    <row r="23" spans="2:15" s="6" customFormat="1" ht="15.75" customHeight="1" x14ac:dyDescent="0.2">
      <c r="B23" s="123"/>
      <c r="C23" s="81" t="s">
        <v>9</v>
      </c>
      <c r="D23" s="105" t="s">
        <v>15</v>
      </c>
      <c r="E23" s="106"/>
      <c r="F23" s="20">
        <v>4890</v>
      </c>
      <c r="G23" s="20">
        <v>20442</v>
      </c>
      <c r="H23" s="20">
        <v>11619</v>
      </c>
      <c r="I23" s="20">
        <v>8310</v>
      </c>
    </row>
    <row r="24" spans="2:15" s="6" customFormat="1" ht="15.75" customHeight="1" x14ac:dyDescent="0.2">
      <c r="B24" s="123"/>
      <c r="C24" s="81"/>
      <c r="D24" s="40"/>
      <c r="E24" s="35" t="s">
        <v>17</v>
      </c>
      <c r="F24" s="21">
        <v>4652198</v>
      </c>
      <c r="G24" s="21">
        <v>3677654</v>
      </c>
      <c r="H24" s="21">
        <v>3045422</v>
      </c>
      <c r="I24" s="21">
        <v>3854398</v>
      </c>
    </row>
    <row r="25" spans="2:15" s="6" customFormat="1" ht="15.75" customHeight="1" x14ac:dyDescent="0.2">
      <c r="B25" s="123"/>
      <c r="C25" s="81"/>
      <c r="D25" s="128" t="s">
        <v>58</v>
      </c>
      <c r="E25" s="35" t="s">
        <v>43</v>
      </c>
      <c r="F25" s="23">
        <v>299992</v>
      </c>
      <c r="G25" s="23">
        <v>1008590</v>
      </c>
      <c r="H25" s="23">
        <v>1609067</v>
      </c>
      <c r="I25" s="23">
        <v>1283700</v>
      </c>
    </row>
    <row r="26" spans="2:15" s="6" customFormat="1" ht="15.75" customHeight="1" x14ac:dyDescent="0.2">
      <c r="B26" s="123"/>
      <c r="C26" s="81"/>
      <c r="D26" s="128"/>
      <c r="E26" s="8" t="s">
        <v>18</v>
      </c>
      <c r="F26" s="22">
        <v>98533</v>
      </c>
      <c r="G26" s="22">
        <v>121610</v>
      </c>
      <c r="H26" s="22">
        <v>106748</v>
      </c>
      <c r="I26" s="22">
        <v>144415</v>
      </c>
    </row>
    <row r="27" spans="2:15" s="6" customFormat="1" ht="15.75" customHeight="1" x14ac:dyDescent="0.2">
      <c r="B27" s="123"/>
      <c r="C27" s="81"/>
      <c r="D27" s="128"/>
      <c r="E27" s="8" t="s">
        <v>19</v>
      </c>
      <c r="F27" s="22">
        <v>18827</v>
      </c>
      <c r="G27" s="22">
        <v>28295</v>
      </c>
      <c r="H27" s="22">
        <v>24387</v>
      </c>
      <c r="I27" s="22">
        <v>23507</v>
      </c>
    </row>
    <row r="28" spans="2:15" s="6" customFormat="1" ht="15.75" customHeight="1" x14ac:dyDescent="0.2">
      <c r="B28" s="123"/>
      <c r="C28" s="81"/>
      <c r="D28" s="128"/>
      <c r="E28" s="8" t="s">
        <v>67</v>
      </c>
      <c r="F28" s="22">
        <v>0</v>
      </c>
      <c r="G28" s="22">
        <v>0</v>
      </c>
      <c r="H28" s="22">
        <v>5000</v>
      </c>
      <c r="I28" s="22">
        <v>10000</v>
      </c>
    </row>
    <row r="29" spans="2:15" s="6" customFormat="1" ht="15.75" customHeight="1" x14ac:dyDescent="0.2">
      <c r="B29" s="123"/>
      <c r="C29" s="81"/>
      <c r="D29" s="128"/>
      <c r="E29" s="8" t="s">
        <v>62</v>
      </c>
      <c r="F29" s="22">
        <v>13447319</v>
      </c>
      <c r="G29" s="22">
        <v>14580556</v>
      </c>
      <c r="H29" s="22">
        <v>10831809</v>
      </c>
      <c r="I29" s="22">
        <v>15631605</v>
      </c>
    </row>
    <row r="30" spans="2:15" s="6" customFormat="1" ht="15.75" customHeight="1" x14ac:dyDescent="0.2">
      <c r="B30" s="123"/>
      <c r="C30" s="81"/>
      <c r="D30" s="154"/>
      <c r="E30" s="14" t="s">
        <v>20</v>
      </c>
      <c r="F30" s="25">
        <v>4311806</v>
      </c>
      <c r="G30" s="25">
        <v>5198523</v>
      </c>
      <c r="H30" s="25">
        <v>4635954</v>
      </c>
      <c r="I30" s="25">
        <v>5092912</v>
      </c>
    </row>
    <row r="31" spans="2:15" s="6" customFormat="1" ht="15.75" customHeight="1" x14ac:dyDescent="0.2">
      <c r="B31" s="123"/>
      <c r="C31" s="81"/>
      <c r="D31" s="128" t="s">
        <v>21</v>
      </c>
      <c r="E31" s="35" t="s">
        <v>22</v>
      </c>
      <c r="F31" s="23">
        <v>468807</v>
      </c>
      <c r="G31" s="23">
        <v>478700</v>
      </c>
      <c r="H31" s="23">
        <v>454127</v>
      </c>
      <c r="I31" s="23">
        <v>427773</v>
      </c>
    </row>
    <row r="32" spans="2:15" s="6" customFormat="1" ht="15.75" customHeight="1" x14ac:dyDescent="0.2">
      <c r="B32" s="123"/>
      <c r="C32" s="81"/>
      <c r="D32" s="128"/>
      <c r="E32" s="8" t="s">
        <v>23</v>
      </c>
      <c r="F32" s="22">
        <v>268298</v>
      </c>
      <c r="G32" s="22">
        <v>276900</v>
      </c>
      <c r="H32" s="22">
        <v>251555</v>
      </c>
      <c r="I32" s="22">
        <v>270215</v>
      </c>
    </row>
    <row r="33" spans="2:9" s="6" customFormat="1" ht="15.75" customHeight="1" x14ac:dyDescent="0.2">
      <c r="B33" s="123"/>
      <c r="C33" s="81"/>
      <c r="D33" s="128"/>
      <c r="E33" s="36" t="s">
        <v>24</v>
      </c>
      <c r="F33" s="24">
        <v>780490</v>
      </c>
      <c r="G33" s="24">
        <v>906820</v>
      </c>
      <c r="H33" s="24">
        <v>969840</v>
      </c>
      <c r="I33" s="24">
        <v>973430</v>
      </c>
    </row>
    <row r="34" spans="2:9" s="6" customFormat="1" ht="15.75" customHeight="1" x14ac:dyDescent="0.2">
      <c r="B34" s="123"/>
      <c r="C34" s="81"/>
      <c r="D34" s="129" t="s">
        <v>25</v>
      </c>
      <c r="E34" s="13" t="s">
        <v>44</v>
      </c>
      <c r="F34" s="21">
        <v>86625</v>
      </c>
      <c r="G34" s="21">
        <v>70400</v>
      </c>
      <c r="H34" s="21">
        <v>70400</v>
      </c>
      <c r="I34" s="21">
        <v>70400</v>
      </c>
    </row>
    <row r="35" spans="2:9" s="6" customFormat="1" ht="15.75" customHeight="1" x14ac:dyDescent="0.2">
      <c r="B35" s="123"/>
      <c r="C35" s="81"/>
      <c r="D35" s="128"/>
      <c r="E35" s="8" t="s">
        <v>45</v>
      </c>
      <c r="F35" s="22">
        <v>33000</v>
      </c>
      <c r="G35" s="22">
        <v>0</v>
      </c>
      <c r="H35" s="22">
        <v>0</v>
      </c>
      <c r="I35" s="22">
        <v>0</v>
      </c>
    </row>
    <row r="36" spans="2:9" s="6" customFormat="1" ht="15.75" customHeight="1" x14ac:dyDescent="0.2">
      <c r="B36" s="123"/>
      <c r="C36" s="81"/>
      <c r="D36" s="128"/>
      <c r="E36" s="8" t="s">
        <v>63</v>
      </c>
      <c r="F36" s="22">
        <v>0</v>
      </c>
      <c r="G36" s="22">
        <v>3139785</v>
      </c>
      <c r="H36" s="22">
        <v>2360325</v>
      </c>
      <c r="I36" s="22">
        <v>3173225</v>
      </c>
    </row>
    <row r="37" spans="2:9" s="6" customFormat="1" ht="15.75" customHeight="1" x14ac:dyDescent="0.2">
      <c r="B37" s="123"/>
      <c r="C37" s="81"/>
      <c r="D37" s="128"/>
      <c r="E37" s="8" t="s">
        <v>46</v>
      </c>
      <c r="F37" s="22">
        <v>277200</v>
      </c>
      <c r="G37" s="22">
        <v>107800</v>
      </c>
      <c r="H37" s="22">
        <v>123200</v>
      </c>
      <c r="I37" s="22">
        <v>123200</v>
      </c>
    </row>
    <row r="38" spans="2:9" s="6" customFormat="1" ht="15.75" customHeight="1" x14ac:dyDescent="0.2">
      <c r="B38" s="123"/>
      <c r="C38" s="81"/>
      <c r="D38" s="51"/>
      <c r="E38" s="35" t="s">
        <v>53</v>
      </c>
      <c r="F38" s="23">
        <v>0</v>
      </c>
      <c r="G38" s="23">
        <v>27500</v>
      </c>
      <c r="H38" s="23">
        <v>2892285</v>
      </c>
      <c r="I38" s="23">
        <v>3843058</v>
      </c>
    </row>
    <row r="39" spans="2:9" s="6" customFormat="1" ht="15.75" customHeight="1" x14ac:dyDescent="0.2">
      <c r="B39" s="123"/>
      <c r="C39" s="81"/>
      <c r="D39" s="130" t="s">
        <v>27</v>
      </c>
      <c r="E39" s="13" t="s">
        <v>50</v>
      </c>
      <c r="F39" s="21">
        <f>402480+349920</f>
        <v>752400</v>
      </c>
      <c r="G39" s="21">
        <v>660000</v>
      </c>
      <c r="H39" s="21">
        <v>660000</v>
      </c>
      <c r="I39" s="21">
        <v>660000</v>
      </c>
    </row>
    <row r="40" spans="2:9" s="6" customFormat="1" ht="15.75" customHeight="1" x14ac:dyDescent="0.2">
      <c r="B40" s="123"/>
      <c r="C40" s="81"/>
      <c r="D40" s="131"/>
      <c r="E40" s="8" t="s">
        <v>51</v>
      </c>
      <c r="F40" s="22">
        <v>230296</v>
      </c>
      <c r="G40" s="22">
        <v>236280</v>
      </c>
      <c r="H40" s="22">
        <v>236280</v>
      </c>
      <c r="I40" s="22">
        <v>236280</v>
      </c>
    </row>
    <row r="41" spans="2:9" s="6" customFormat="1" ht="15.75" customHeight="1" x14ac:dyDescent="0.2">
      <c r="B41" s="123"/>
      <c r="C41" s="81"/>
      <c r="D41" s="131"/>
      <c r="E41" s="36" t="s">
        <v>52</v>
      </c>
      <c r="F41" s="24">
        <v>76164</v>
      </c>
      <c r="G41" s="24">
        <v>575520</v>
      </c>
      <c r="H41" s="24">
        <v>575520</v>
      </c>
      <c r="I41" s="24">
        <v>575520</v>
      </c>
    </row>
    <row r="42" spans="2:9" s="6" customFormat="1" ht="15.75" customHeight="1" x14ac:dyDescent="0.2">
      <c r="B42" s="123"/>
      <c r="C42" s="81"/>
      <c r="D42" s="132"/>
      <c r="E42" s="36" t="s">
        <v>53</v>
      </c>
      <c r="F42" s="24">
        <f>552420+13000+1681</f>
        <v>567101</v>
      </c>
      <c r="G42" s="24">
        <v>552420</v>
      </c>
      <c r="H42" s="24">
        <v>552420</v>
      </c>
      <c r="I42" s="24">
        <f>552420+85140</f>
        <v>637560</v>
      </c>
    </row>
    <row r="43" spans="2:9" s="6" customFormat="1" ht="15.75" customHeight="1" x14ac:dyDescent="0.2">
      <c r="B43" s="123"/>
      <c r="C43" s="81"/>
      <c r="D43" s="107" t="s">
        <v>47</v>
      </c>
      <c r="E43" s="108"/>
      <c r="F43" s="19">
        <v>27847963</v>
      </c>
      <c r="G43" s="19">
        <v>24680000</v>
      </c>
      <c r="H43" s="19">
        <v>24782030</v>
      </c>
      <c r="I43" s="19">
        <v>24238820</v>
      </c>
    </row>
    <row r="44" spans="2:9" s="6" customFormat="1" ht="15.75" customHeight="1" x14ac:dyDescent="0.2">
      <c r="B44" s="123"/>
      <c r="C44" s="81"/>
      <c r="D44" s="107" t="s">
        <v>48</v>
      </c>
      <c r="E44" s="108"/>
      <c r="F44" s="19">
        <v>36726334</v>
      </c>
      <c r="G44" s="19">
        <v>18609173</v>
      </c>
      <c r="H44" s="19">
        <v>20990123</v>
      </c>
      <c r="I44" s="19">
        <v>18785932</v>
      </c>
    </row>
    <row r="45" spans="2:9" s="6" customFormat="1" ht="15.75" customHeight="1" x14ac:dyDescent="0.2">
      <c r="B45" s="123"/>
      <c r="C45" s="81"/>
      <c r="D45" s="107" t="s">
        <v>64</v>
      </c>
      <c r="E45" s="108"/>
      <c r="F45" s="19">
        <v>0</v>
      </c>
      <c r="G45" s="19">
        <v>15048000</v>
      </c>
      <c r="H45" s="19">
        <v>15048000</v>
      </c>
      <c r="I45" s="19">
        <f>15048000</f>
        <v>15048000</v>
      </c>
    </row>
    <row r="46" spans="2:9" s="6" customFormat="1" ht="15.75" customHeight="1" x14ac:dyDescent="0.2">
      <c r="B46" s="123"/>
      <c r="C46" s="81"/>
      <c r="D46" s="107" t="s">
        <v>69</v>
      </c>
      <c r="E46" s="108"/>
      <c r="F46" s="19">
        <v>0</v>
      </c>
      <c r="G46" s="19">
        <v>0</v>
      </c>
      <c r="H46" s="19">
        <v>0</v>
      </c>
      <c r="I46" s="19">
        <v>5000000</v>
      </c>
    </row>
    <row r="47" spans="2:9" s="6" customFormat="1" ht="15.75" customHeight="1" x14ac:dyDescent="0.2">
      <c r="B47" s="123"/>
      <c r="C47" s="81"/>
      <c r="D47" s="124" t="s">
        <v>49</v>
      </c>
      <c r="E47" s="125"/>
      <c r="F47" s="26">
        <v>3980881</v>
      </c>
      <c r="G47" s="26">
        <v>3843167</v>
      </c>
      <c r="H47" s="26">
        <v>4516116</v>
      </c>
      <c r="I47" s="26">
        <v>5435820</v>
      </c>
    </row>
    <row r="48" spans="2:9" s="6" customFormat="1" ht="15.75" customHeight="1" thickBot="1" x14ac:dyDescent="0.25">
      <c r="B48" s="100"/>
      <c r="C48" s="136" t="s">
        <v>28</v>
      </c>
      <c r="D48" s="137"/>
      <c r="E48" s="138"/>
      <c r="F48" s="37">
        <v>0</v>
      </c>
      <c r="G48" s="37">
        <v>1855800</v>
      </c>
      <c r="H48" s="37">
        <v>1855800</v>
      </c>
      <c r="I48" s="37">
        <v>1855800</v>
      </c>
    </row>
    <row r="49" spans="1:13" s="6" customFormat="1" ht="15.75" customHeight="1" thickTop="1" thickBot="1" x14ac:dyDescent="0.25">
      <c r="B49" s="100"/>
      <c r="C49" s="133" t="s">
        <v>29</v>
      </c>
      <c r="D49" s="134"/>
      <c r="E49" s="135"/>
      <c r="F49" s="28">
        <f>F17+F22+F48</f>
        <v>155404494</v>
      </c>
      <c r="G49" s="57">
        <f t="shared" ref="G49:H49" si="6">G17+G22+G48</f>
        <v>156717836</v>
      </c>
      <c r="H49" s="57">
        <f t="shared" si="6"/>
        <v>154097586</v>
      </c>
      <c r="I49" s="28">
        <f t="shared" ref="I49" si="7">I17+I22+I48</f>
        <v>171235211</v>
      </c>
    </row>
    <row r="50" spans="1:13" s="6" customFormat="1" ht="15.75" customHeight="1" thickBot="1" x14ac:dyDescent="0.25">
      <c r="B50" s="94" t="s">
        <v>30</v>
      </c>
      <c r="C50" s="95"/>
      <c r="D50" s="95"/>
      <c r="E50" s="96"/>
      <c r="F50" s="29">
        <f t="shared" ref="F50:H50" si="8">F13-F49</f>
        <v>3749160</v>
      </c>
      <c r="G50" s="29">
        <f t="shared" si="8"/>
        <v>-1589799</v>
      </c>
      <c r="H50" s="29">
        <f t="shared" si="8"/>
        <v>6807458</v>
      </c>
      <c r="I50" s="29">
        <f t="shared" ref="I50" si="9">I13-I49</f>
        <v>-13297121</v>
      </c>
    </row>
    <row r="51" spans="1:13" s="6" customFormat="1" ht="13.2" x14ac:dyDescent="0.2">
      <c r="A51" s="5"/>
      <c r="B51" s="5"/>
      <c r="C51" s="5"/>
      <c r="D51" s="5"/>
      <c r="E51" s="5"/>
      <c r="F51" s="5"/>
      <c r="G51" s="5"/>
      <c r="H51" s="5"/>
      <c r="I51" s="5"/>
    </row>
    <row r="52" spans="1:13" s="6" customFormat="1" ht="16.2" x14ac:dyDescent="0.2">
      <c r="B52" s="4" t="s">
        <v>31</v>
      </c>
      <c r="C52" s="5"/>
      <c r="D52" s="5"/>
      <c r="E52" s="5"/>
      <c r="F52" s="5"/>
      <c r="G52" s="5"/>
      <c r="H52" s="5"/>
      <c r="I52" s="70"/>
    </row>
    <row r="53" spans="1:13" ht="26.25" customHeight="1" x14ac:dyDescent="0.2">
      <c r="B53" s="117"/>
      <c r="C53" s="118"/>
      <c r="D53" s="118"/>
      <c r="E53" s="119"/>
      <c r="F53" s="45" t="s">
        <v>70</v>
      </c>
      <c r="G53" s="45" t="s">
        <v>61</v>
      </c>
      <c r="H53" s="62" t="s">
        <v>66</v>
      </c>
      <c r="I53" s="62" t="s">
        <v>68</v>
      </c>
    </row>
    <row r="54" spans="1:13" ht="15" customHeight="1" x14ac:dyDescent="0.2">
      <c r="B54" s="120"/>
      <c r="C54" s="121"/>
      <c r="D54" s="121"/>
      <c r="E54" s="122"/>
      <c r="F54" s="56"/>
      <c r="G54" s="56"/>
      <c r="H54" s="56" t="s">
        <v>1</v>
      </c>
      <c r="I54" s="56" t="s">
        <v>0</v>
      </c>
    </row>
    <row r="55" spans="1:13" s="6" customFormat="1" ht="15.75" customHeight="1" x14ac:dyDescent="0.2">
      <c r="A55" s="5"/>
      <c r="B55" s="100" t="s">
        <v>3</v>
      </c>
      <c r="C55" s="105" t="s">
        <v>32</v>
      </c>
      <c r="D55" s="110"/>
      <c r="E55" s="106"/>
      <c r="F55" s="18">
        <v>5322972</v>
      </c>
      <c r="G55" s="18">
        <v>6511155</v>
      </c>
      <c r="H55" s="18">
        <v>7430459</v>
      </c>
      <c r="I55" s="18">
        <v>7556786</v>
      </c>
    </row>
    <row r="56" spans="1:13" s="6" customFormat="1" ht="15.75" customHeight="1" x14ac:dyDescent="0.2">
      <c r="A56" s="5"/>
      <c r="B56" s="101"/>
      <c r="C56" s="40" t="s">
        <v>54</v>
      </c>
      <c r="D56" s="5"/>
      <c r="E56" s="41"/>
      <c r="F56" s="19">
        <v>12591850</v>
      </c>
      <c r="G56" s="19">
        <v>19176071</v>
      </c>
      <c r="H56" s="19">
        <v>19538433</v>
      </c>
      <c r="I56" s="19">
        <v>36076313</v>
      </c>
    </row>
    <row r="57" spans="1:13" s="6" customFormat="1" ht="15.75" customHeight="1" thickBot="1" x14ac:dyDescent="0.25">
      <c r="B57" s="101"/>
      <c r="C57" s="111" t="s">
        <v>55</v>
      </c>
      <c r="D57" s="112"/>
      <c r="E57" s="113"/>
      <c r="F57" s="31">
        <v>180682</v>
      </c>
      <c r="G57" s="31">
        <v>127343</v>
      </c>
      <c r="H57" s="31">
        <v>153359</v>
      </c>
      <c r="I57" s="31">
        <v>218701</v>
      </c>
    </row>
    <row r="58" spans="1:13" s="6" customFormat="1" ht="15.75" customHeight="1" thickTop="1" x14ac:dyDescent="0.2">
      <c r="B58" s="109"/>
      <c r="C58" s="114" t="s">
        <v>33</v>
      </c>
      <c r="D58" s="115"/>
      <c r="E58" s="116"/>
      <c r="F58" s="32">
        <f t="shared" ref="F58:H58" si="10">SUM(F55:F57)</f>
        <v>18095504</v>
      </c>
      <c r="G58" s="32">
        <f t="shared" si="10"/>
        <v>25814569</v>
      </c>
      <c r="H58" s="71">
        <f t="shared" si="10"/>
        <v>27122251</v>
      </c>
      <c r="I58" s="28">
        <f>SUM(I55:I57)</f>
        <v>43851800</v>
      </c>
    </row>
    <row r="59" spans="1:13" s="6" customFormat="1" ht="8.1" customHeight="1" x14ac:dyDescent="0.2">
      <c r="B59" s="5"/>
      <c r="C59" s="5"/>
      <c r="D59" s="5"/>
      <c r="E59" s="5"/>
      <c r="I59" s="72"/>
    </row>
    <row r="60" spans="1:13" ht="26.25" customHeight="1" x14ac:dyDescent="0.2">
      <c r="B60" s="117"/>
      <c r="C60" s="118"/>
      <c r="D60" s="118"/>
      <c r="E60" s="119"/>
      <c r="F60" s="45" t="s">
        <v>70</v>
      </c>
      <c r="G60" s="45" t="s">
        <v>61</v>
      </c>
      <c r="H60" s="45" t="s">
        <v>66</v>
      </c>
      <c r="I60" s="45" t="s">
        <v>68</v>
      </c>
    </row>
    <row r="61" spans="1:13" ht="15" customHeight="1" x14ac:dyDescent="0.2">
      <c r="B61" s="120"/>
      <c r="C61" s="121"/>
      <c r="D61" s="121"/>
      <c r="E61" s="122"/>
      <c r="F61" s="56"/>
      <c r="G61" s="56"/>
      <c r="H61" s="56" t="s">
        <v>1</v>
      </c>
      <c r="I61" s="56" t="s">
        <v>0</v>
      </c>
    </row>
    <row r="62" spans="1:13" s="6" customFormat="1" ht="15" customHeight="1" x14ac:dyDescent="0.2">
      <c r="B62" s="100" t="s">
        <v>7</v>
      </c>
      <c r="C62" s="102" t="s">
        <v>34</v>
      </c>
      <c r="D62" s="103"/>
      <c r="E62" s="104"/>
      <c r="F62" s="59">
        <v>0</v>
      </c>
      <c r="G62" s="59">
        <v>17803</v>
      </c>
      <c r="H62" s="73">
        <v>1571142</v>
      </c>
      <c r="I62" s="73">
        <v>2871418</v>
      </c>
    </row>
    <row r="63" spans="1:13" s="6" customFormat="1" ht="15.75" customHeight="1" x14ac:dyDescent="0.2">
      <c r="A63" s="5"/>
      <c r="B63" s="101"/>
      <c r="C63" s="7"/>
      <c r="D63" s="103" t="s">
        <v>8</v>
      </c>
      <c r="E63" s="104"/>
      <c r="F63" s="46">
        <f>SUM(F64:F66)</f>
        <v>6970338</v>
      </c>
      <c r="G63" s="46">
        <f>SUM(G64:G66)</f>
        <v>7002418</v>
      </c>
      <c r="H63" s="46">
        <f>SUM(H64:H66)</f>
        <v>7378557</v>
      </c>
      <c r="I63" s="46">
        <f>SUM(I64:I66)</f>
        <v>8384577</v>
      </c>
    </row>
    <row r="64" spans="1:13" s="6" customFormat="1" ht="15.75" customHeight="1" x14ac:dyDescent="0.2">
      <c r="A64" s="5"/>
      <c r="B64" s="101"/>
      <c r="C64" s="81" t="s">
        <v>9</v>
      </c>
      <c r="D64" s="105" t="s">
        <v>10</v>
      </c>
      <c r="E64" s="106"/>
      <c r="F64" s="47">
        <f>3019662+2935766+74518</f>
        <v>6029946</v>
      </c>
      <c r="G64" s="47">
        <v>6031533</v>
      </c>
      <c r="H64" s="47">
        <v>6388174</v>
      </c>
      <c r="I64" s="47">
        <v>7288987</v>
      </c>
      <c r="M64" s="58"/>
    </row>
    <row r="65" spans="1:10" s="6" customFormat="1" ht="15.75" customHeight="1" x14ac:dyDescent="0.2">
      <c r="A65" s="5"/>
      <c r="B65" s="101"/>
      <c r="C65" s="81"/>
      <c r="D65" s="107" t="s">
        <v>11</v>
      </c>
      <c r="E65" s="108"/>
      <c r="F65" s="48">
        <f>456750+438277+11419</f>
        <v>906446</v>
      </c>
      <c r="G65" s="48">
        <v>946585</v>
      </c>
      <c r="H65" s="48">
        <v>966083</v>
      </c>
      <c r="I65" s="48">
        <v>1070561</v>
      </c>
    </row>
    <row r="66" spans="1:10" s="6" customFormat="1" ht="15.75" customHeight="1" x14ac:dyDescent="0.2">
      <c r="A66" s="5"/>
      <c r="B66" s="101"/>
      <c r="C66" s="81"/>
      <c r="D66" s="107" t="s">
        <v>12</v>
      </c>
      <c r="E66" s="108"/>
      <c r="F66" s="48">
        <f>15795+17665+486</f>
        <v>33946</v>
      </c>
      <c r="G66" s="48">
        <v>24300</v>
      </c>
      <c r="H66" s="48">
        <v>24300</v>
      </c>
      <c r="I66" s="48">
        <v>25029</v>
      </c>
    </row>
    <row r="67" spans="1:10" s="6" customFormat="1" ht="15.75" customHeight="1" x14ac:dyDescent="0.2">
      <c r="A67" s="5"/>
      <c r="B67" s="101"/>
      <c r="C67" s="10"/>
      <c r="D67" s="103" t="s">
        <v>35</v>
      </c>
      <c r="E67" s="104"/>
      <c r="F67" s="17">
        <f>SUM(F68:F76)</f>
        <v>10222149</v>
      </c>
      <c r="G67" s="17">
        <f>SUM(G68:G76)</f>
        <v>15092926</v>
      </c>
      <c r="H67" s="17">
        <f>SUM(H68:H76)</f>
        <v>14596741</v>
      </c>
      <c r="I67" s="17">
        <f>SUM(I68:I76)</f>
        <v>14909136</v>
      </c>
    </row>
    <row r="68" spans="1:10" s="6" customFormat="1" ht="15.75" customHeight="1" x14ac:dyDescent="0.2">
      <c r="A68" s="5"/>
      <c r="B68" s="101"/>
      <c r="C68" s="81" t="s">
        <v>9</v>
      </c>
      <c r="D68" s="83" t="s">
        <v>15</v>
      </c>
      <c r="E68" s="84"/>
      <c r="F68" s="20">
        <v>192408</v>
      </c>
      <c r="G68" s="20">
        <v>230000</v>
      </c>
      <c r="H68" s="20">
        <v>222000</v>
      </c>
      <c r="I68" s="20">
        <v>223000</v>
      </c>
    </row>
    <row r="69" spans="1:10" s="6" customFormat="1" ht="15.75" customHeight="1" x14ac:dyDescent="0.2">
      <c r="A69" s="5"/>
      <c r="B69" s="101"/>
      <c r="C69" s="81"/>
      <c r="D69" s="78" t="s">
        <v>16</v>
      </c>
      <c r="E69" s="53" t="s">
        <v>17</v>
      </c>
      <c r="F69" s="21">
        <v>379982</v>
      </c>
      <c r="G69" s="21">
        <v>690790</v>
      </c>
      <c r="H69" s="21">
        <v>86600</v>
      </c>
      <c r="I69" s="21">
        <v>365080</v>
      </c>
    </row>
    <row r="70" spans="1:10" s="6" customFormat="1" ht="15.75" customHeight="1" x14ac:dyDescent="0.2">
      <c r="A70" s="5"/>
      <c r="B70" s="101"/>
      <c r="C70" s="81"/>
      <c r="D70" s="79"/>
      <c r="E70" s="54" t="s">
        <v>19</v>
      </c>
      <c r="F70" s="22">
        <v>0</v>
      </c>
      <c r="G70" s="22">
        <v>0</v>
      </c>
      <c r="H70" s="22">
        <v>0</v>
      </c>
      <c r="I70" s="22">
        <v>0</v>
      </c>
    </row>
    <row r="71" spans="1:10" s="6" customFormat="1" ht="15.75" customHeight="1" x14ac:dyDescent="0.2">
      <c r="A71" s="5"/>
      <c r="B71" s="101"/>
      <c r="C71" s="81"/>
      <c r="D71" s="80"/>
      <c r="E71" s="9" t="s">
        <v>26</v>
      </c>
      <c r="F71" s="25">
        <f>54712+541700</f>
        <v>596412</v>
      </c>
      <c r="G71" s="25">
        <v>2520310</v>
      </c>
      <c r="H71" s="25">
        <v>3180919</v>
      </c>
      <c r="I71" s="25">
        <f>3516246+21230+6230+61000</f>
        <v>3604706</v>
      </c>
    </row>
    <row r="72" spans="1:10" s="6" customFormat="1" ht="15.75" customHeight="1" x14ac:dyDescent="0.2">
      <c r="A72" s="5"/>
      <c r="B72" s="101"/>
      <c r="C72" s="81"/>
      <c r="D72" s="78" t="s">
        <v>21</v>
      </c>
      <c r="E72" s="53" t="s">
        <v>57</v>
      </c>
      <c r="F72" s="21">
        <v>277310</v>
      </c>
      <c r="G72" s="21">
        <v>194970</v>
      </c>
      <c r="H72" s="21">
        <v>194507</v>
      </c>
      <c r="I72" s="21">
        <v>188980</v>
      </c>
    </row>
    <row r="73" spans="1:10" s="6" customFormat="1" ht="15.75" customHeight="1" x14ac:dyDescent="0.2">
      <c r="A73" s="5"/>
      <c r="B73" s="101"/>
      <c r="C73" s="81"/>
      <c r="D73" s="79"/>
      <c r="E73" s="51" t="s">
        <v>23</v>
      </c>
      <c r="F73" s="23">
        <v>110</v>
      </c>
      <c r="G73" s="23">
        <v>1371296</v>
      </c>
      <c r="H73" s="23">
        <v>1415050</v>
      </c>
      <c r="I73" s="23">
        <v>1449385</v>
      </c>
    </row>
    <row r="74" spans="1:10" s="6" customFormat="1" ht="15.75" customHeight="1" x14ac:dyDescent="0.2">
      <c r="A74" s="5"/>
      <c r="B74" s="101"/>
      <c r="C74" s="81"/>
      <c r="D74" s="80"/>
      <c r="E74" s="9" t="s">
        <v>56</v>
      </c>
      <c r="F74" s="33">
        <v>23010</v>
      </c>
      <c r="G74" s="33">
        <v>20340</v>
      </c>
      <c r="H74" s="33">
        <v>23010</v>
      </c>
      <c r="I74" s="33">
        <v>28760</v>
      </c>
    </row>
    <row r="75" spans="1:10" s="6" customFormat="1" ht="15.75" customHeight="1" x14ac:dyDescent="0.2">
      <c r="A75" s="5"/>
      <c r="B75" s="101"/>
      <c r="C75" s="81"/>
      <c r="D75" s="89" t="s">
        <v>49</v>
      </c>
      <c r="E75" s="90"/>
      <c r="F75" s="42">
        <v>10000</v>
      </c>
      <c r="G75" s="42">
        <v>0</v>
      </c>
      <c r="H75" s="42">
        <v>0</v>
      </c>
      <c r="I75" s="42">
        <v>0</v>
      </c>
    </row>
    <row r="76" spans="1:10" s="6" customFormat="1" ht="15.75" customHeight="1" x14ac:dyDescent="0.2">
      <c r="A76" s="5"/>
      <c r="B76" s="101"/>
      <c r="C76" s="82"/>
      <c r="D76" s="85" t="s">
        <v>36</v>
      </c>
      <c r="E76" s="86"/>
      <c r="F76" s="26">
        <v>8742917</v>
      </c>
      <c r="G76" s="26">
        <v>10065220</v>
      </c>
      <c r="H76" s="26">
        <v>9474655</v>
      </c>
      <c r="I76" s="26">
        <v>9049225</v>
      </c>
    </row>
    <row r="77" spans="1:10" s="6" customFormat="1" ht="15.75" customHeight="1" thickBot="1" x14ac:dyDescent="0.25">
      <c r="A77" s="5"/>
      <c r="B77" s="101"/>
      <c r="C77" s="11" t="s">
        <v>37</v>
      </c>
      <c r="D77" s="87" t="s">
        <v>38</v>
      </c>
      <c r="E77" s="88"/>
      <c r="F77" s="27">
        <v>0</v>
      </c>
      <c r="G77" s="27">
        <v>0</v>
      </c>
      <c r="H77" s="27"/>
      <c r="I77" s="27">
        <v>0</v>
      </c>
    </row>
    <row r="78" spans="1:10" s="6" customFormat="1" ht="15.75" customHeight="1" thickTop="1" thickBot="1" x14ac:dyDescent="0.25">
      <c r="A78" s="5"/>
      <c r="B78" s="12"/>
      <c r="C78" s="91" t="s">
        <v>39</v>
      </c>
      <c r="D78" s="92"/>
      <c r="E78" s="93"/>
      <c r="F78" s="57">
        <f t="shared" ref="F78:H78" si="11">F62+F63+F67+F77</f>
        <v>17192487</v>
      </c>
      <c r="G78" s="57">
        <f t="shared" si="11"/>
        <v>22113147</v>
      </c>
      <c r="H78" s="28">
        <f t="shared" si="11"/>
        <v>23546440</v>
      </c>
      <c r="I78" s="57">
        <f>I62+I63+I67+I77</f>
        <v>26165131</v>
      </c>
      <c r="J78" s="75"/>
    </row>
    <row r="79" spans="1:10" s="6" customFormat="1" ht="15.75" customHeight="1" thickBot="1" x14ac:dyDescent="0.25">
      <c r="A79" s="5"/>
      <c r="B79" s="94" t="s">
        <v>40</v>
      </c>
      <c r="C79" s="95"/>
      <c r="D79" s="95"/>
      <c r="E79" s="96"/>
      <c r="F79" s="29">
        <f t="shared" ref="F79:H79" si="12">F58-F78</f>
        <v>903017</v>
      </c>
      <c r="G79" s="29">
        <f t="shared" si="12"/>
        <v>3701422</v>
      </c>
      <c r="H79" s="74">
        <f t="shared" si="12"/>
        <v>3575811</v>
      </c>
      <c r="I79" s="30">
        <f t="shared" ref="I79" si="13">I58-I78</f>
        <v>17686669</v>
      </c>
      <c r="J79" s="77"/>
    </row>
    <row r="80" spans="1:10" s="6" customFormat="1" ht="13.5" customHeight="1" thickBot="1" x14ac:dyDescent="0.25">
      <c r="A80" s="5"/>
      <c r="B80" s="5"/>
      <c r="C80" s="5"/>
      <c r="D80" s="5"/>
      <c r="E80" s="5"/>
    </row>
    <row r="81" spans="1:9" s="6" customFormat="1" ht="30.75" customHeight="1" thickBot="1" x14ac:dyDescent="0.25">
      <c r="A81" s="5"/>
      <c r="B81" s="97" t="s">
        <v>41</v>
      </c>
      <c r="C81" s="98"/>
      <c r="D81" s="98"/>
      <c r="E81" s="99"/>
      <c r="F81" s="34">
        <f t="shared" ref="F81:H81" si="14">F50+F79</f>
        <v>4652177</v>
      </c>
      <c r="G81" s="34">
        <f t="shared" si="14"/>
        <v>2111623</v>
      </c>
      <c r="H81" s="34">
        <f t="shared" si="14"/>
        <v>10383269</v>
      </c>
      <c r="I81" s="34">
        <f t="shared" ref="I81" si="15">I50+I79</f>
        <v>4389548</v>
      </c>
    </row>
    <row r="82" spans="1:9" ht="12.75" customHeight="1" x14ac:dyDescent="0.2">
      <c r="D82" s="44"/>
      <c r="E82" s="43"/>
    </row>
  </sheetData>
  <mergeCells count="55">
    <mergeCell ref="D19:E19"/>
    <mergeCell ref="B5:E6"/>
    <mergeCell ref="D44:E44"/>
    <mergeCell ref="B15:E16"/>
    <mergeCell ref="C23:C47"/>
    <mergeCell ref="D23:E23"/>
    <mergeCell ref="D25:D30"/>
    <mergeCell ref="D45:E45"/>
    <mergeCell ref="D46:E46"/>
    <mergeCell ref="B7:B13"/>
    <mergeCell ref="C7:E7"/>
    <mergeCell ref="C8:E8"/>
    <mergeCell ref="C13:E13"/>
    <mergeCell ref="C10:E10"/>
    <mergeCell ref="C11:E11"/>
    <mergeCell ref="C9:E9"/>
    <mergeCell ref="B50:E50"/>
    <mergeCell ref="B53:E54"/>
    <mergeCell ref="B17:B49"/>
    <mergeCell ref="D17:E17"/>
    <mergeCell ref="C18:C21"/>
    <mergeCell ref="D18:E18"/>
    <mergeCell ref="D47:E47"/>
    <mergeCell ref="D20:E20"/>
    <mergeCell ref="D21:E21"/>
    <mergeCell ref="D22:E22"/>
    <mergeCell ref="D31:D33"/>
    <mergeCell ref="D34:D37"/>
    <mergeCell ref="D39:D42"/>
    <mergeCell ref="D43:E43"/>
    <mergeCell ref="C49:E49"/>
    <mergeCell ref="C48:E48"/>
    <mergeCell ref="B55:B58"/>
    <mergeCell ref="C55:E55"/>
    <mergeCell ref="C57:E57"/>
    <mergeCell ref="C58:E58"/>
    <mergeCell ref="B60:E61"/>
    <mergeCell ref="D77:E77"/>
    <mergeCell ref="D75:E75"/>
    <mergeCell ref="C78:E78"/>
    <mergeCell ref="B79:E79"/>
    <mergeCell ref="B81:E81"/>
    <mergeCell ref="B62:B77"/>
    <mergeCell ref="C62:E62"/>
    <mergeCell ref="D63:E63"/>
    <mergeCell ref="C64:C66"/>
    <mergeCell ref="D64:E64"/>
    <mergeCell ref="D65:E65"/>
    <mergeCell ref="D66:E66"/>
    <mergeCell ref="D67:E67"/>
    <mergeCell ref="D72:D74"/>
    <mergeCell ref="C68:C76"/>
    <mergeCell ref="D68:E68"/>
    <mergeCell ref="D69:D71"/>
    <mergeCell ref="D76:E76"/>
  </mergeCells>
  <phoneticPr fontId="19"/>
  <printOptions horizontalCentered="1" verticalCentered="1"/>
  <pageMargins left="0.78740157480314965" right="0.62992125984251968" top="0.59055118110236227" bottom="0.59055118110236227" header="0.51181102362204722" footer="0.19685039370078741"/>
  <pageSetup paperSize="9" scale="5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収支の概要</vt:lpstr>
      <vt:lpstr>収支の概要!Print_Area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taikyo</dc:creator>
  <cp:keywords/>
  <dc:description/>
  <cp:lastModifiedBy>中村 祐太郎</cp:lastModifiedBy>
  <cp:revision>0</cp:revision>
  <cp:lastPrinted>2025-08-26T02:25:24Z</cp:lastPrinted>
  <dcterms:created xsi:type="dcterms:W3CDTF">1601-01-01T00:00:00Z</dcterms:created>
  <dcterms:modified xsi:type="dcterms:W3CDTF">2025-09-10T05:51:01Z</dcterms:modified>
  <cp:category/>
</cp:coreProperties>
</file>